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lfulg.smul.sachsen.de\lfulg\Abt7_neu\Datenaustausch_Koellitsch\Ullrich\Hygieneanalyse\"/>
    </mc:Choice>
  </mc:AlternateContent>
  <bookViews>
    <workbookView xWindow="0" yWindow="0" windowWidth="7425" windowHeight="2565" tabRatio="938" firstSheet="16" activeTab="22"/>
  </bookViews>
  <sheets>
    <sheet name="Deckblatt" sheetId="1" r:id="rId1"/>
    <sheet name="Autoren" sheetId="2" r:id="rId2"/>
    <sheet name="Hinweise, Informationen" sheetId="3" r:id="rId3"/>
    <sheet name="Übersicht" sheetId="4" r:id="rId4"/>
    <sheet name="1. Biosicherheit" sheetId="5" r:id="rId5"/>
    <sheet name="2. Reinigung &amp; Desinfektion" sheetId="6" r:id="rId6"/>
    <sheet name="3. Transporthygiene" sheetId="7" r:id="rId7"/>
    <sheet name="4. Quarantäne,Krankenisolierung" sheetId="8" r:id="rId8"/>
    <sheet name="5. Futter-,Tränkwasserhygiene" sheetId="9" r:id="rId9"/>
    <sheet name="S5. Futter-,Tränkwasserhyg" sheetId="10" r:id="rId10"/>
    <sheet name="6. Haltungshyg Milchvieh" sheetId="11" r:id="rId11"/>
    <sheet name="7. Haltungshyg Trockensteher" sheetId="12" r:id="rId12"/>
    <sheet name="8. Klauenhygiene" sheetId="13" r:id="rId13"/>
    <sheet name="S8. Klauenhygiene" sheetId="14" r:id="rId14"/>
    <sheet name="9. Stallklima" sheetId="15" r:id="rId15"/>
    <sheet name="10. Geburts- u.Besamungshygiene" sheetId="16" r:id="rId16"/>
    <sheet name="S10. Geburts- u.Besamungshyg" sheetId="17" r:id="rId17"/>
    <sheet name="11. Kälber-u.Jungrinderaufzucht" sheetId="18" r:id="rId18"/>
    <sheet name="12. Melkhygiene" sheetId="19" r:id="rId19"/>
    <sheet name="S12. Melkhygiene" sheetId="20" r:id="rId20"/>
    <sheet name="13. TKB, Abprodukte, Entwesung" sheetId="21" r:id="rId21"/>
    <sheet name="14. Leitung, Planung, Org." sheetId="22" r:id="rId22"/>
    <sheet name="Literatur" sheetId="23" r:id="rId23"/>
  </sheets>
  <definedNames>
    <definedName name="_xlnm.Print_Area" localSheetId="4">'1. Biosicherheit'!$F$1:$AH$59</definedName>
    <definedName name="_xlnm.Print_Area" localSheetId="15">'10. Geburts- u.Besamungshygiene'!$F$1:$AH$62</definedName>
    <definedName name="_xlnm.Print_Area" localSheetId="17">'11. Kälber-u.Jungrinderaufzucht'!$F$1:$AH$155</definedName>
    <definedName name="_xlnm.Print_Area" localSheetId="18">'12. Melkhygiene'!$F$1:$AH$56</definedName>
    <definedName name="_xlnm.Print_Area" localSheetId="20">'13. TKB, Abprodukte, Entwesung'!$F$1:$AH$93</definedName>
    <definedName name="_xlnm.Print_Area" localSheetId="21">'14. Leitung, Planung, Org.'!$F$1:$AH$41</definedName>
    <definedName name="_xlnm.Print_Area" localSheetId="5">'2. Reinigung &amp; Desinfektion'!$F$1:$AH$99</definedName>
    <definedName name="_xlnm.Print_Area" localSheetId="6">'3. Transporthygiene'!$F$1:$AH$59</definedName>
    <definedName name="_xlnm.Print_Area" localSheetId="7">'4. Quarantäne,Krankenisolierung'!$F$1:$AH$71</definedName>
    <definedName name="_xlnm.Print_Area" localSheetId="8">'5. Futter-,Tränkwasserhygiene'!$F$1:$AH$75</definedName>
    <definedName name="_xlnm.Print_Area" localSheetId="10">'6. Haltungshyg Milchvieh'!$F$1:$AH$86</definedName>
    <definedName name="_xlnm.Print_Area" localSheetId="11">'7. Haltungshyg Trockensteher'!$F$1:$AH$88</definedName>
    <definedName name="_xlnm.Print_Area" localSheetId="14">'9. Stallklima'!$F$1:$AH$122</definedName>
    <definedName name="_xlnm.Print_Area" localSheetId="16">'S10. Geburts- u.Besamungshyg'!$F$1:$AH$46</definedName>
    <definedName name="_xlnm.Print_Area" localSheetId="19">'S12. Melkhygiene'!$F$1:$AH$143</definedName>
    <definedName name="_xlnm.Print_Area" localSheetId="9">'S5. Futter-,Tränkwasserhyg'!$F$1:$AH$55</definedName>
    <definedName name="_xlnm.Print_Area" localSheetId="13">'S8. Klauenhygiene'!$F$1:$AH$51</definedName>
    <definedName name="Z_09FC77BA_5E56_4CC2_A2B9_223DC8DC59BC_.wvu.PrintArea" localSheetId="4" hidden="1">'1. Biosicherheit'!$A$1:$AT$58</definedName>
    <definedName name="Z_09FC77BA_5E56_4CC2_A2B9_223DC8DC59BC_.wvu.PrintArea" localSheetId="5" hidden="1">'2. Reinigung &amp; Desinfektion'!$A$1:$AM$98</definedName>
    <definedName name="Z_09FC77BA_5E56_4CC2_A2B9_223DC8DC59BC_.wvu.PrintArea" localSheetId="6" hidden="1">'3. Transporthygiene'!$A$1:$AL$59</definedName>
    <definedName name="Z_09FC77BA_5E56_4CC2_A2B9_223DC8DC59BC_.wvu.PrintArea" localSheetId="7" hidden="1">'4. Quarantäne,Krankenisolierung'!$A$1:$AJ$70</definedName>
    <definedName name="Z_09FC77BA_5E56_4CC2_A2B9_223DC8DC59BC_.wvu.PrintArea" localSheetId="8" hidden="1">'5. Futter-,Tränkwasserhygiene'!$A$1:$AK$74</definedName>
    <definedName name="Z_09FC77BA_5E56_4CC2_A2B9_223DC8DC59BC_.wvu.PrintArea" localSheetId="10" hidden="1">'6. Haltungshyg Milchvieh'!$A$1:$AK$86</definedName>
    <definedName name="Z_09FC77BA_5E56_4CC2_A2B9_223DC8DC59BC_.wvu.PrintArea" localSheetId="11" hidden="1">'7. Haltungshyg Trockensteher'!$A$1:$AI$87</definedName>
    <definedName name="Z_09FC77BA_5E56_4CC2_A2B9_223DC8DC59BC_.wvu.PrintArea" localSheetId="14" hidden="1">'9. Stallklima'!$A$1:$AJ$121</definedName>
    <definedName name="Z_09FC77BA_5E56_4CC2_A2B9_223DC8DC59BC_.wvu.PrintArea" localSheetId="9" hidden="1">'S5. Futter-,Tränkwasserhyg'!$A$1:$AK$54</definedName>
    <definedName name="Z_09FC77BA_5E56_4CC2_A2B9_223DC8DC59BC_.wvu.Rows" localSheetId="3" hidden="1">Übersicht!$6:$11</definedName>
  </definedNames>
  <calcPr calcId="162913"/>
  <customWorkbookViews>
    <customWorkbookView name="Klee, Ramona - LfULG - Persönliche Ansicht" guid="{09FC77BA-5E56-4CC2-A2B9-223DC8DC59BC}" mergeInterval="0" personalView="1" maximized="1" xWindow="-8" yWindow="-8" windowWidth="1616" windowHeight="876" tabRatio="938" activeSheetId="5"/>
  </customWorkbookViews>
</workbook>
</file>

<file path=xl/calcChain.xml><?xml version="1.0" encoding="utf-8"?>
<calcChain xmlns="http://schemas.openxmlformats.org/spreadsheetml/2006/main">
  <c r="AD208" i="4" l="1"/>
  <c r="AC208" i="4"/>
  <c r="AC170" i="4"/>
  <c r="AD170" i="4"/>
  <c r="AD140" i="4"/>
  <c r="AC140" i="4"/>
  <c r="AD134" i="4"/>
  <c r="AC134" i="4"/>
  <c r="AD124" i="4"/>
  <c r="AC124" i="4"/>
  <c r="AC105" i="4"/>
  <c r="AD105" i="4"/>
  <c r="AD101" i="4"/>
  <c r="AC101" i="4"/>
  <c r="AD96" i="4"/>
  <c r="AC96" i="4"/>
  <c r="AD84" i="4"/>
  <c r="AC84" i="4"/>
  <c r="AD74" i="4"/>
  <c r="AC74" i="4"/>
  <c r="AD56" i="4"/>
  <c r="AC56" i="4"/>
  <c r="AC43" i="4"/>
  <c r="AD43" i="4"/>
  <c r="AA170" i="4" l="1"/>
  <c r="Z170" i="4"/>
  <c r="AF138" i="20"/>
  <c r="AE138" i="20"/>
  <c r="AC31" i="10" l="1"/>
  <c r="AC31" i="5"/>
  <c r="AC31" i="21"/>
  <c r="AC60" i="20"/>
  <c r="AC58" i="20"/>
  <c r="AC66" i="20"/>
  <c r="AC64" i="20"/>
  <c r="AC55" i="20"/>
  <c r="AC56" i="20"/>
  <c r="AC54" i="20"/>
  <c r="AA208" i="4" l="1"/>
  <c r="Z208" i="4"/>
  <c r="AF36" i="22"/>
  <c r="AE36" i="22"/>
  <c r="AF32" i="22"/>
  <c r="AE32" i="22"/>
  <c r="AC29" i="22"/>
  <c r="AC30" i="22"/>
  <c r="AC31" i="22"/>
  <c r="AC28" i="22"/>
  <c r="AC21" i="22"/>
  <c r="AC22" i="22"/>
  <c r="AC23" i="22"/>
  <c r="AC24" i="22"/>
  <c r="AC25" i="22"/>
  <c r="AC20" i="22"/>
  <c r="AF88" i="21"/>
  <c r="AA193" i="4" s="1"/>
  <c r="AD193" i="4" s="1"/>
  <c r="AE88" i="21"/>
  <c r="Z193" i="4" s="1"/>
  <c r="AC193" i="4" s="1"/>
  <c r="AF84" i="21"/>
  <c r="AE84" i="21"/>
  <c r="AC81" i="21"/>
  <c r="AC82" i="21"/>
  <c r="AC83" i="21"/>
  <c r="AC80" i="21"/>
  <c r="AC73" i="21"/>
  <c r="AC74" i="21"/>
  <c r="AC75" i="21"/>
  <c r="AC76" i="21"/>
  <c r="AC77" i="21"/>
  <c r="AC78" i="21"/>
  <c r="AC72" i="21"/>
  <c r="AC63" i="21"/>
  <c r="AC64" i="21"/>
  <c r="AC65" i="21"/>
  <c r="AC66" i="21"/>
  <c r="AC67" i="21"/>
  <c r="AC68" i="21"/>
  <c r="AC69" i="21"/>
  <c r="AC70" i="21"/>
  <c r="AC62" i="21"/>
  <c r="AF57" i="21"/>
  <c r="AE57" i="21"/>
  <c r="AC52" i="21"/>
  <c r="AC53" i="21"/>
  <c r="AC54" i="21"/>
  <c r="AC55" i="21"/>
  <c r="AC56" i="21"/>
  <c r="AC51" i="21"/>
  <c r="AC46" i="21"/>
  <c r="AC45" i="21"/>
  <c r="AC38" i="21"/>
  <c r="AC39" i="21"/>
  <c r="AC40" i="21"/>
  <c r="AC41" i="21"/>
  <c r="AC42" i="21"/>
  <c r="AC37" i="21"/>
  <c r="AC33" i="21"/>
  <c r="AC34" i="21"/>
  <c r="AC35" i="21"/>
  <c r="AC32" i="21"/>
  <c r="AC27" i="21"/>
  <c r="AC28" i="21"/>
  <c r="AC29" i="21"/>
  <c r="AC30" i="21"/>
  <c r="AC26" i="21"/>
  <c r="AF21" i="21"/>
  <c r="AE21" i="21"/>
  <c r="AC20" i="21"/>
  <c r="AC11" i="21"/>
  <c r="AC12" i="21"/>
  <c r="AC13" i="21"/>
  <c r="AC14" i="21"/>
  <c r="AC15" i="21"/>
  <c r="AC16" i="21"/>
  <c r="AC17" i="21"/>
  <c r="AC18" i="21"/>
  <c r="AC10" i="21"/>
  <c r="AC8" i="21"/>
  <c r="AC7" i="21"/>
  <c r="AF67" i="20"/>
  <c r="AE67" i="20"/>
  <c r="AF110" i="20"/>
  <c r="AE110" i="20"/>
  <c r="AF134" i="20"/>
  <c r="AE134" i="20"/>
  <c r="AC132" i="20"/>
  <c r="AC131" i="20"/>
  <c r="AC125" i="20"/>
  <c r="AC126" i="20"/>
  <c r="AC127" i="20"/>
  <c r="AC124" i="20"/>
  <c r="AC120" i="20"/>
  <c r="AC118" i="20"/>
  <c r="AC117" i="20"/>
  <c r="AC115" i="20"/>
  <c r="AC93" i="20"/>
  <c r="AC108" i="20"/>
  <c r="AC109" i="20"/>
  <c r="AC107" i="20"/>
  <c r="AC104" i="20"/>
  <c r="AC105" i="20"/>
  <c r="AC103" i="20"/>
  <c r="AC101" i="20"/>
  <c r="AC95" i="20"/>
  <c r="AF89" i="20"/>
  <c r="AE89" i="20"/>
  <c r="AC87" i="20"/>
  <c r="AC86" i="20"/>
  <c r="AC83" i="20"/>
  <c r="AC75" i="20"/>
  <c r="AC76" i="20"/>
  <c r="AC77" i="20"/>
  <c r="AC78" i="20"/>
  <c r="AC79" i="20"/>
  <c r="AC80" i="20"/>
  <c r="AC81" i="20"/>
  <c r="AC74" i="20"/>
  <c r="AC51" i="20"/>
  <c r="AC47" i="20"/>
  <c r="AF42" i="20"/>
  <c r="AE42" i="20"/>
  <c r="AC41" i="20"/>
  <c r="AC39" i="20"/>
  <c r="AC36" i="20"/>
  <c r="AC35" i="20"/>
  <c r="AC32" i="20"/>
  <c r="AC29" i="20"/>
  <c r="AC30" i="20"/>
  <c r="AC28" i="20"/>
  <c r="AC23" i="20"/>
  <c r="AC24" i="20"/>
  <c r="AC22" i="20"/>
  <c r="AC19" i="20"/>
  <c r="AC15" i="20"/>
  <c r="AC16" i="20"/>
  <c r="AC17" i="20"/>
  <c r="AC14" i="20"/>
  <c r="AC9" i="20"/>
  <c r="AC8" i="20"/>
  <c r="AF51" i="19"/>
  <c r="AA161" i="4" s="1"/>
  <c r="AD161" i="4" s="1"/>
  <c r="AE51" i="19"/>
  <c r="Z161" i="4" s="1"/>
  <c r="AC161" i="4" s="1"/>
  <c r="AF47" i="19"/>
  <c r="AE47" i="19"/>
  <c r="AC41" i="19"/>
  <c r="AC42" i="19"/>
  <c r="AC43" i="19"/>
  <c r="AC44" i="19"/>
  <c r="AC45" i="19"/>
  <c r="AC46" i="19"/>
  <c r="AC40" i="19"/>
  <c r="AF35" i="19"/>
  <c r="AE35" i="19"/>
  <c r="AC31" i="19"/>
  <c r="AC32" i="19"/>
  <c r="AC33" i="19"/>
  <c r="AC30" i="19"/>
  <c r="AC24" i="19"/>
  <c r="AC25" i="19"/>
  <c r="AC26" i="19"/>
  <c r="AC27" i="19"/>
  <c r="AC28" i="19"/>
  <c r="AC23" i="19"/>
  <c r="AF18" i="19"/>
  <c r="AE18" i="19"/>
  <c r="AC11" i="19"/>
  <c r="AC12" i="19"/>
  <c r="AC13" i="19"/>
  <c r="AC14" i="19"/>
  <c r="AC15" i="19"/>
  <c r="AC16" i="19"/>
  <c r="AC17" i="19"/>
  <c r="AC10" i="19"/>
  <c r="AC7" i="19"/>
  <c r="AA140" i="4"/>
  <c r="Z140" i="4"/>
  <c r="AF150" i="18"/>
  <c r="AE150" i="18"/>
  <c r="AF146" i="18"/>
  <c r="AE146" i="18"/>
  <c r="AC140" i="18"/>
  <c r="AC141" i="18"/>
  <c r="AC142" i="18"/>
  <c r="AC139" i="18"/>
  <c r="AC135" i="18"/>
  <c r="AC136" i="18"/>
  <c r="AC137" i="18"/>
  <c r="AC134" i="18"/>
  <c r="AC130" i="18"/>
  <c r="AC131" i="18"/>
  <c r="AC132" i="18"/>
  <c r="AC129" i="18"/>
  <c r="AC126" i="18"/>
  <c r="AC124" i="18"/>
  <c r="AC123" i="18"/>
  <c r="AC122" i="18"/>
  <c r="AC121" i="18"/>
  <c r="AC120" i="18"/>
  <c r="AF114" i="18"/>
  <c r="AE114" i="18"/>
  <c r="AC110" i="18"/>
  <c r="AC111" i="18"/>
  <c r="AC112" i="18"/>
  <c r="AC113" i="18"/>
  <c r="AC109" i="18"/>
  <c r="AF104" i="18"/>
  <c r="AE104" i="18"/>
  <c r="AC101" i="18"/>
  <c r="AC102" i="18"/>
  <c r="AC103" i="18"/>
  <c r="AC100" i="18"/>
  <c r="AC97" i="18"/>
  <c r="AC98" i="18"/>
  <c r="AC96" i="18"/>
  <c r="AC94" i="18"/>
  <c r="AC125" i="18" l="1"/>
  <c r="AC92" i="18"/>
  <c r="AC91" i="18"/>
  <c r="AC88" i="18"/>
  <c r="AC84" i="18"/>
  <c r="AF79" i="18"/>
  <c r="AE79" i="18"/>
  <c r="AC67" i="18"/>
  <c r="AC68" i="18"/>
  <c r="AC69" i="18"/>
  <c r="AC70" i="18"/>
  <c r="AC71" i="18"/>
  <c r="AC72" i="18"/>
  <c r="AC73" i="18"/>
  <c r="AC74" i="18"/>
  <c r="AC75" i="18"/>
  <c r="AC76" i="18"/>
  <c r="AC77" i="18"/>
  <c r="AC78" i="18"/>
  <c r="AC66" i="18"/>
  <c r="AF62" i="18"/>
  <c r="AE62" i="18"/>
  <c r="AC58" i="18"/>
  <c r="AC59" i="18"/>
  <c r="AC60" i="18"/>
  <c r="AC61" i="18"/>
  <c r="AC57" i="18"/>
  <c r="AC55" i="18"/>
  <c r="AC54" i="18"/>
  <c r="AC37" i="18"/>
  <c r="AC38" i="18"/>
  <c r="AC39" i="18"/>
  <c r="AC41" i="18"/>
  <c r="AC42" i="18"/>
  <c r="AC43" i="18"/>
  <c r="AC44" i="18"/>
  <c r="AC45" i="18"/>
  <c r="AC46" i="18"/>
  <c r="AC47" i="18"/>
  <c r="AC48" i="18"/>
  <c r="AC49" i="18"/>
  <c r="AC36" i="18"/>
  <c r="AF31" i="18"/>
  <c r="AE31" i="18"/>
  <c r="AC28" i="18"/>
  <c r="AC29" i="18"/>
  <c r="AC30" i="18"/>
  <c r="AC27" i="18"/>
  <c r="AC25" i="18"/>
  <c r="AC24" i="18"/>
  <c r="AC8" i="18"/>
  <c r="AC9" i="18"/>
  <c r="AC11" i="18"/>
  <c r="AC12" i="18"/>
  <c r="AC13" i="18"/>
  <c r="AC14" i="18"/>
  <c r="AC15" i="18"/>
  <c r="AC16" i="18"/>
  <c r="AC17" i="18"/>
  <c r="AC18" i="18"/>
  <c r="AC19" i="18"/>
  <c r="AC7" i="18"/>
  <c r="AA134" i="4"/>
  <c r="Z134" i="4"/>
  <c r="AF42" i="17"/>
  <c r="AE42" i="17"/>
  <c r="AF38" i="17"/>
  <c r="AE38" i="17"/>
  <c r="AC27" i="17"/>
  <c r="AC28" i="17"/>
  <c r="AC29" i="17"/>
  <c r="AC30" i="17"/>
  <c r="AC31" i="17"/>
  <c r="AC32" i="17"/>
  <c r="AC33" i="17"/>
  <c r="AC34" i="17"/>
  <c r="AC35" i="17"/>
  <c r="AC36" i="17"/>
  <c r="AC37" i="17"/>
  <c r="AC26" i="17"/>
  <c r="AF21" i="17"/>
  <c r="AE21" i="17"/>
  <c r="AC18" i="17"/>
  <c r="AC13" i="17"/>
  <c r="AC11" i="17"/>
  <c r="AC7" i="17"/>
  <c r="AA124" i="4"/>
  <c r="Z124" i="4"/>
  <c r="AF57" i="16"/>
  <c r="AE57" i="16"/>
  <c r="AF53" i="16"/>
  <c r="AE53" i="16"/>
  <c r="AC49" i="16"/>
  <c r="AC50" i="16"/>
  <c r="AC51" i="16"/>
  <c r="AC52" i="16"/>
  <c r="AC48" i="16"/>
  <c r="AC46" i="16"/>
  <c r="AC45" i="16"/>
  <c r="AC41" i="16"/>
  <c r="AC42" i="16"/>
  <c r="AC43" i="16"/>
  <c r="AC40" i="16"/>
  <c r="AC36" i="16"/>
  <c r="AC37" i="16"/>
  <c r="AC38" i="16"/>
  <c r="AC35" i="16"/>
  <c r="AC33" i="16"/>
  <c r="AC32" i="16"/>
  <c r="AC30" i="16"/>
  <c r="AC29" i="16"/>
  <c r="AF24" i="16"/>
  <c r="AE24" i="16"/>
  <c r="AC23" i="16"/>
  <c r="AC22" i="16"/>
  <c r="AC17" i="16"/>
  <c r="AC18" i="16"/>
  <c r="AC19" i="16"/>
  <c r="AC20" i="16"/>
  <c r="AC16" i="16"/>
  <c r="AC10" i="16"/>
  <c r="AC11" i="16"/>
  <c r="AC12" i="16"/>
  <c r="AC13" i="16"/>
  <c r="AC14" i="16"/>
  <c r="AC9" i="16"/>
  <c r="AA105" i="4" l="1"/>
  <c r="Z105" i="4"/>
  <c r="AF117" i="15"/>
  <c r="AE117" i="15"/>
  <c r="AF113" i="15"/>
  <c r="AE113" i="15"/>
  <c r="AC112" i="15"/>
  <c r="AC108" i="15"/>
  <c r="AC105" i="15"/>
  <c r="AC101" i="15"/>
  <c r="AC98" i="15"/>
  <c r="AC96" i="15"/>
  <c r="AC93" i="15"/>
  <c r="AC92" i="15"/>
  <c r="AC90" i="15"/>
  <c r="AC88" i="15"/>
  <c r="AF82" i="15"/>
  <c r="AE82" i="15"/>
  <c r="AC81" i="15"/>
  <c r="AC77" i="15"/>
  <c r="AC74" i="15"/>
  <c r="AC70" i="15"/>
  <c r="AC67" i="15"/>
  <c r="AC65" i="15"/>
  <c r="AC62" i="15"/>
  <c r="AC61" i="15"/>
  <c r="AC59" i="15"/>
  <c r="AC57" i="15"/>
  <c r="AF51" i="15"/>
  <c r="AE51" i="15"/>
  <c r="AC50" i="15"/>
  <c r="AC46" i="15"/>
  <c r="AC45" i="15"/>
  <c r="AC42" i="15"/>
  <c r="AC38" i="15"/>
  <c r="AC35" i="15"/>
  <c r="AC33" i="15"/>
  <c r="AC31" i="15"/>
  <c r="AC30" i="15"/>
  <c r="AC28" i="15"/>
  <c r="AC27" i="15"/>
  <c r="AC25" i="15"/>
  <c r="AA101" i="4"/>
  <c r="Z101" i="4"/>
  <c r="AF46" i="14"/>
  <c r="AE46" i="14"/>
  <c r="AF42" i="14"/>
  <c r="AE42" i="14"/>
  <c r="AC40" i="14"/>
  <c r="AC41" i="14"/>
  <c r="AC39" i="14"/>
  <c r="AC32" i="14"/>
  <c r="AC33" i="14"/>
  <c r="AC34" i="14"/>
  <c r="AC35" i="14"/>
  <c r="AC36" i="14"/>
  <c r="AC31" i="14"/>
  <c r="AC28" i="14"/>
  <c r="AC26" i="14"/>
  <c r="AC22" i="14"/>
  <c r="AC23" i="14"/>
  <c r="AC21" i="14"/>
  <c r="AC18" i="14"/>
  <c r="AC19" i="14"/>
  <c r="AC17" i="14"/>
  <c r="AC14" i="14"/>
  <c r="AC9" i="14"/>
  <c r="AC10" i="14"/>
  <c r="AC11" i="14"/>
  <c r="AC12" i="14"/>
  <c r="AC8" i="14"/>
  <c r="AA96" i="4"/>
  <c r="Z96" i="4"/>
  <c r="AF37" i="13"/>
  <c r="AE37" i="13"/>
  <c r="AF33" i="13"/>
  <c r="AE33" i="13"/>
  <c r="AC28" i="13"/>
  <c r="AC29" i="13"/>
  <c r="AC30" i="13"/>
  <c r="AC31" i="13"/>
  <c r="AC32" i="13"/>
  <c r="AC27" i="13"/>
  <c r="AC25" i="13"/>
  <c r="AC18" i="13"/>
  <c r="AC20" i="13"/>
  <c r="AC21" i="13"/>
  <c r="AC22" i="13"/>
  <c r="AC23" i="13"/>
  <c r="AC17" i="13"/>
  <c r="AC15" i="13"/>
  <c r="AC14" i="13"/>
  <c r="AC10" i="13"/>
  <c r="AC11" i="13"/>
  <c r="AC12" i="13"/>
  <c r="AC9" i="13"/>
  <c r="AA84" i="4" l="1"/>
  <c r="Z84" i="4"/>
  <c r="AF83" i="12"/>
  <c r="AE83" i="12"/>
  <c r="AF79" i="12"/>
  <c r="AE79" i="12"/>
  <c r="AC75" i="12"/>
  <c r="AC71" i="12"/>
  <c r="AC72" i="12"/>
  <c r="AC73" i="12"/>
  <c r="AC70" i="12"/>
  <c r="AC68" i="12"/>
  <c r="AC67" i="12"/>
  <c r="AC63" i="12"/>
  <c r="AC64" i="12"/>
  <c r="AC65" i="12"/>
  <c r="AC62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47" i="12"/>
  <c r="AC35" i="12"/>
  <c r="AC33" i="12"/>
  <c r="AC24" i="12"/>
  <c r="AC25" i="12"/>
  <c r="AC26" i="12"/>
  <c r="AC27" i="12"/>
  <c r="AC23" i="12"/>
  <c r="AC20" i="12"/>
  <c r="AC16" i="12"/>
  <c r="AC11" i="12"/>
  <c r="AC9" i="12"/>
  <c r="AC7" i="12"/>
  <c r="AC6" i="12"/>
  <c r="AA74" i="4" l="1"/>
  <c r="Z74" i="4"/>
  <c r="AF81" i="11"/>
  <c r="AE81" i="11"/>
  <c r="AF77" i="11"/>
  <c r="AE77" i="11"/>
  <c r="AC71" i="11"/>
  <c r="AC72" i="11"/>
  <c r="AC73" i="11"/>
  <c r="AC74" i="11"/>
  <c r="AC75" i="11"/>
  <c r="AC76" i="11"/>
  <c r="AC70" i="11"/>
  <c r="AC68" i="11"/>
  <c r="AC64" i="11"/>
  <c r="AC65" i="11"/>
  <c r="AC66" i="11"/>
  <c r="AC63" i="11"/>
  <c r="AC61" i="11"/>
  <c r="AC60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46" i="11"/>
  <c r="AC34" i="11"/>
  <c r="AC32" i="11"/>
  <c r="AC26" i="11"/>
  <c r="AC23" i="11"/>
  <c r="AC24" i="11"/>
  <c r="AC25" i="11"/>
  <c r="AC22" i="11"/>
  <c r="AC19" i="11"/>
  <c r="AC15" i="11"/>
  <c r="AC10" i="11"/>
  <c r="AC8" i="11"/>
  <c r="AC6" i="11"/>
  <c r="AF50" i="10"/>
  <c r="AA65" i="4" s="1"/>
  <c r="AD65" i="4" s="1"/>
  <c r="AE50" i="10"/>
  <c r="Z65" i="4" s="1"/>
  <c r="AC65" i="4" s="1"/>
  <c r="AF46" i="10"/>
  <c r="AE46" i="10"/>
  <c r="AC45" i="10"/>
  <c r="AC44" i="10"/>
  <c r="AC40" i="10"/>
  <c r="AC41" i="10"/>
  <c r="AC42" i="10"/>
  <c r="AC39" i="10"/>
  <c r="AC37" i="10"/>
  <c r="AC33" i="10" l="1"/>
  <c r="AC34" i="10"/>
  <c r="AC35" i="10"/>
  <c r="AC32" i="10"/>
  <c r="AC30" i="10"/>
  <c r="AC29" i="10"/>
  <c r="AC26" i="10"/>
  <c r="AC27" i="10"/>
  <c r="AC25" i="10"/>
  <c r="AC21" i="10"/>
  <c r="AC22" i="10"/>
  <c r="AC23" i="10"/>
  <c r="AC20" i="10"/>
  <c r="AC16" i="10"/>
  <c r="AC17" i="10"/>
  <c r="AC15" i="10"/>
  <c r="AC12" i="10"/>
  <c r="AC13" i="10"/>
  <c r="AC11" i="10"/>
  <c r="AA56" i="4"/>
  <c r="Z56" i="4"/>
  <c r="AF70" i="9"/>
  <c r="AE70" i="9"/>
  <c r="AF66" i="9"/>
  <c r="AE66" i="9"/>
  <c r="AF40" i="9"/>
  <c r="AE40" i="9"/>
  <c r="AC46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45" i="9"/>
  <c r="AC39" i="9"/>
  <c r="AC38" i="9"/>
  <c r="AC36" i="9"/>
  <c r="AC33" i="9"/>
  <c r="AC34" i="9"/>
  <c r="AC32" i="9"/>
  <c r="AC27" i="9"/>
  <c r="AC28" i="9"/>
  <c r="AC29" i="9"/>
  <c r="AC26" i="9"/>
  <c r="AC22" i="9"/>
  <c r="AC23" i="9"/>
  <c r="AC21" i="9"/>
  <c r="AC18" i="9"/>
  <c r="AC11" i="9"/>
  <c r="AC12" i="9"/>
  <c r="AC13" i="9"/>
  <c r="AC14" i="9"/>
  <c r="AC15" i="9"/>
  <c r="AC16" i="9"/>
  <c r="AC10" i="9"/>
  <c r="AC8" i="9"/>
  <c r="AC7" i="9"/>
  <c r="Z43" i="4" l="1"/>
  <c r="AF66" i="8"/>
  <c r="AA43" i="4" s="1"/>
  <c r="AE66" i="8"/>
  <c r="AF62" i="8"/>
  <c r="AE62" i="8"/>
  <c r="AF45" i="8"/>
  <c r="AE45" i="8"/>
  <c r="AF22" i="8"/>
  <c r="AE22" i="8"/>
  <c r="AC61" i="8"/>
  <c r="AC60" i="8"/>
  <c r="AC58" i="8"/>
  <c r="AC55" i="8"/>
  <c r="AC56" i="8"/>
  <c r="AC54" i="8"/>
  <c r="AC52" i="8"/>
  <c r="AC50" i="8"/>
  <c r="AC41" i="8"/>
  <c r="AC42" i="8"/>
  <c r="AC43" i="8"/>
  <c r="AC44" i="8"/>
  <c r="AC40" i="8"/>
  <c r="AC33" i="8"/>
  <c r="AC34" i="8"/>
  <c r="AC35" i="8"/>
  <c r="AC36" i="8"/>
  <c r="AC37" i="8"/>
  <c r="AC38" i="8"/>
  <c r="AC32" i="8"/>
  <c r="AC30" i="8"/>
  <c r="AC28" i="8"/>
  <c r="AC26" i="8"/>
  <c r="AC18" i="8"/>
  <c r="AC19" i="8"/>
  <c r="AC20" i="8"/>
  <c r="AC21" i="8"/>
  <c r="AC17" i="8"/>
  <c r="AC14" i="8"/>
  <c r="AC15" i="8"/>
  <c r="AC13" i="8"/>
  <c r="AC7" i="8"/>
  <c r="AC8" i="8"/>
  <c r="AC9" i="8"/>
  <c r="AC10" i="8"/>
  <c r="AC11" i="8"/>
  <c r="AC6" i="8"/>
  <c r="AF55" i="7"/>
  <c r="AA32" i="4" s="1"/>
  <c r="AD32" i="4" s="1"/>
  <c r="AE55" i="7"/>
  <c r="Z32" i="4" s="1"/>
  <c r="AC32" i="4" s="1"/>
  <c r="AF51" i="7"/>
  <c r="AE51" i="7"/>
  <c r="AF37" i="7"/>
  <c r="AE37" i="7"/>
  <c r="AF20" i="7"/>
  <c r="AE20" i="7"/>
  <c r="AF12" i="7"/>
  <c r="AE12" i="7"/>
  <c r="AC50" i="7"/>
  <c r="AC49" i="7"/>
  <c r="AC46" i="7"/>
  <c r="AC44" i="7"/>
  <c r="AC43" i="7"/>
  <c r="AC36" i="7"/>
  <c r="AC35" i="7"/>
  <c r="AC32" i="7"/>
  <c r="AC31" i="7"/>
  <c r="AC27" i="7"/>
  <c r="AC28" i="7"/>
  <c r="AC29" i="7"/>
  <c r="AC26" i="7"/>
  <c r="AC17" i="7"/>
  <c r="AC16" i="7"/>
  <c r="AC9" i="7"/>
  <c r="AC10" i="7"/>
  <c r="AC11" i="7"/>
  <c r="AC8" i="7"/>
  <c r="AF94" i="6"/>
  <c r="AA23" i="4" s="1"/>
  <c r="AD23" i="4" s="1"/>
  <c r="AE94" i="6"/>
  <c r="Z23" i="4" s="1"/>
  <c r="AC23" i="4" s="1"/>
  <c r="AC88" i="6" l="1"/>
  <c r="AC89" i="6"/>
  <c r="AC87" i="6"/>
  <c r="AC77" i="6"/>
  <c r="AC78" i="6"/>
  <c r="AC79" i="6"/>
  <c r="AC80" i="6"/>
  <c r="AC81" i="6"/>
  <c r="AC82" i="6"/>
  <c r="AC76" i="6"/>
  <c r="AC68" i="6"/>
  <c r="AC69" i="6"/>
  <c r="AC70" i="6"/>
  <c r="AC71" i="6"/>
  <c r="AC72" i="6"/>
  <c r="AC73" i="6"/>
  <c r="AC67" i="6"/>
  <c r="AC60" i="6"/>
  <c r="AC61" i="6"/>
  <c r="AC59" i="6"/>
  <c r="AC41" i="6"/>
  <c r="AC38" i="6"/>
  <c r="AC39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37" i="6"/>
  <c r="AC20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19" i="6"/>
  <c r="AC15" i="6"/>
  <c r="AC16" i="6"/>
  <c r="AC7" i="6" l="1"/>
  <c r="AC8" i="6"/>
  <c r="AC9" i="6"/>
  <c r="AC6" i="6"/>
  <c r="AF54" i="5" l="1"/>
  <c r="AA15" i="4" s="1"/>
  <c r="AD15" i="4" s="1"/>
  <c r="AA13" i="4" s="1"/>
  <c r="AE54" i="5"/>
  <c r="Z15" i="4" s="1"/>
  <c r="AC15" i="4" s="1"/>
  <c r="Z13" i="4" s="1"/>
  <c r="AC47" i="5" l="1"/>
  <c r="AC46" i="5"/>
  <c r="AC45" i="5"/>
  <c r="AC44" i="5"/>
  <c r="AC39" i="5"/>
  <c r="AC41" i="5"/>
  <c r="AC33" i="5"/>
  <c r="AC34" i="5"/>
  <c r="AC32" i="5"/>
  <c r="AC30" i="5"/>
  <c r="AC28" i="5"/>
  <c r="AC27" i="5"/>
  <c r="AC26" i="5"/>
  <c r="AC13" i="5"/>
  <c r="AC14" i="5"/>
  <c r="AC15" i="5"/>
  <c r="AC16" i="5"/>
  <c r="AC17" i="5"/>
  <c r="AC18" i="5"/>
  <c r="AC19" i="5"/>
  <c r="AC20" i="5"/>
  <c r="AC21" i="5"/>
  <c r="AC12" i="5"/>
  <c r="AC8" i="5"/>
  <c r="AC9" i="5"/>
  <c r="AC10" i="5"/>
  <c r="AC7" i="5"/>
  <c r="AC32" i="22" l="1"/>
  <c r="AC36" i="22" s="1"/>
  <c r="AH1" i="22"/>
  <c r="AC79" i="21"/>
  <c r="W207" i="4" s="1"/>
  <c r="AC71" i="21"/>
  <c r="W206" i="4" s="1"/>
  <c r="AC61" i="21"/>
  <c r="W205" i="4" s="1"/>
  <c r="AC47" i="21"/>
  <c r="W203" i="4" s="1"/>
  <c r="AC43" i="21"/>
  <c r="W202" i="4" s="1"/>
  <c r="AC36" i="21"/>
  <c r="W201" i="4" s="1"/>
  <c r="AC25" i="21"/>
  <c r="AC19" i="21"/>
  <c r="W197" i="4" s="1"/>
  <c r="AC9" i="21"/>
  <c r="W196" i="4" s="1"/>
  <c r="AC6" i="21"/>
  <c r="AH1" i="21"/>
  <c r="AC130" i="20"/>
  <c r="AC119" i="20"/>
  <c r="W191" i="4" s="1"/>
  <c r="AC114" i="20"/>
  <c r="AC106" i="20"/>
  <c r="W188" i="4" s="1"/>
  <c r="AC94" i="20"/>
  <c r="AC84" i="20"/>
  <c r="W184" i="4" s="1"/>
  <c r="AC71" i="20"/>
  <c r="AC63" i="20"/>
  <c r="W181" i="4" s="1"/>
  <c r="AC57" i="20"/>
  <c r="W179" i="4" s="1"/>
  <c r="AC38" i="20"/>
  <c r="AC25" i="20"/>
  <c r="W175" i="4" s="1"/>
  <c r="AC18" i="20"/>
  <c r="W174" i="4" s="1"/>
  <c r="AC11" i="20"/>
  <c r="AC6" i="20"/>
  <c r="W172" i="4" s="1"/>
  <c r="AH1" i="20"/>
  <c r="AC39" i="19"/>
  <c r="AC47" i="19" s="1"/>
  <c r="W168" i="4" s="1"/>
  <c r="AC29" i="19"/>
  <c r="W167" i="4" s="1"/>
  <c r="AC22" i="19"/>
  <c r="AC8" i="19"/>
  <c r="W164" i="4" s="1"/>
  <c r="AC6" i="19"/>
  <c r="W163" i="4" s="1"/>
  <c r="AH1" i="19"/>
  <c r="AC138" i="18"/>
  <c r="W160" i="4" s="1"/>
  <c r="AC133" i="18"/>
  <c r="AC114" i="18"/>
  <c r="W153" i="4" s="1"/>
  <c r="AC99" i="18"/>
  <c r="AC93" i="18"/>
  <c r="W151" i="4" s="1"/>
  <c r="AC87" i="18"/>
  <c r="AC83" i="18"/>
  <c r="AC79" i="18"/>
  <c r="W147" i="4" s="1"/>
  <c r="AC50" i="18"/>
  <c r="W146" i="4" s="1"/>
  <c r="AC35" i="18"/>
  <c r="AC20" i="18"/>
  <c r="W143" i="4" s="1"/>
  <c r="AC6" i="18"/>
  <c r="AH1" i="18"/>
  <c r="AC25" i="17"/>
  <c r="AC38" i="17" s="1"/>
  <c r="W138" i="4" s="1"/>
  <c r="AC12" i="17"/>
  <c r="W137" i="4" s="1"/>
  <c r="AC6" i="17"/>
  <c r="AH1" i="17"/>
  <c r="AC44" i="16"/>
  <c r="AC39" i="16"/>
  <c r="AC34" i="16"/>
  <c r="W131" i="4" s="1"/>
  <c r="AC28" i="16"/>
  <c r="AC21" i="16"/>
  <c r="AC15" i="16"/>
  <c r="W127" i="4" s="1"/>
  <c r="AC7" i="16"/>
  <c r="AH1" i="16"/>
  <c r="AC110" i="15"/>
  <c r="W123" i="4" s="1"/>
  <c r="AC103" i="15"/>
  <c r="W122" i="4" s="1"/>
  <c r="AC100" i="15"/>
  <c r="W121" i="4" s="1"/>
  <c r="AC95" i="15"/>
  <c r="W120" i="4" s="1"/>
  <c r="AC86" i="15"/>
  <c r="AC79" i="15"/>
  <c r="AC72" i="15"/>
  <c r="AC69" i="15"/>
  <c r="AC64" i="15"/>
  <c r="W114" i="4" s="1"/>
  <c r="AC55" i="15"/>
  <c r="AC48" i="15"/>
  <c r="AC40" i="15"/>
  <c r="W110" i="4" s="1"/>
  <c r="AC37" i="15"/>
  <c r="AC32" i="15"/>
  <c r="W108" i="4" s="1"/>
  <c r="R28" i="15"/>
  <c r="AC23" i="15"/>
  <c r="AH1" i="15"/>
  <c r="AC30" i="14"/>
  <c r="W104" i="4" s="1"/>
  <c r="AC20" i="14"/>
  <c r="W103" i="4" s="1"/>
  <c r="AC6" i="14"/>
  <c r="W102" i="4" s="1"/>
  <c r="AH1" i="14"/>
  <c r="AC24" i="13"/>
  <c r="AC16" i="13"/>
  <c r="AC13" i="13"/>
  <c r="AC8" i="13"/>
  <c r="AH1" i="13"/>
  <c r="AC76" i="12"/>
  <c r="AC74" i="12"/>
  <c r="W94" i="4" s="1"/>
  <c r="AC69" i="12"/>
  <c r="AC66" i="12"/>
  <c r="W92" i="4" s="1"/>
  <c r="AC61" i="12"/>
  <c r="W91" i="4" s="1"/>
  <c r="AC28" i="12"/>
  <c r="W90" i="4" s="1"/>
  <c r="AC12" i="12"/>
  <c r="W89" i="4" s="1"/>
  <c r="AC10" i="12"/>
  <c r="AH1" i="12"/>
  <c r="AC69" i="11"/>
  <c r="W83" i="4" s="1"/>
  <c r="AC67" i="11"/>
  <c r="AC62" i="11"/>
  <c r="W81" i="4" s="1"/>
  <c r="AC59" i="11"/>
  <c r="W80" i="4" s="1"/>
  <c r="AC27" i="11"/>
  <c r="W79" i="4" s="1"/>
  <c r="AC11" i="11"/>
  <c r="W78" i="4" s="1"/>
  <c r="AC9" i="11"/>
  <c r="W77" i="4" s="1"/>
  <c r="AC7" i="11"/>
  <c r="W76" i="4" s="1"/>
  <c r="AH1" i="11"/>
  <c r="AC43" i="10"/>
  <c r="W73" i="4" s="1"/>
  <c r="AC36" i="10"/>
  <c r="W72" i="4" s="1"/>
  <c r="AC28" i="10"/>
  <c r="AC24" i="10"/>
  <c r="W69" i="4" s="1"/>
  <c r="AC19" i="10"/>
  <c r="W68" i="4" s="1"/>
  <c r="AC14" i="10"/>
  <c r="W67" i="4" s="1"/>
  <c r="AC9" i="10"/>
  <c r="W66" i="4" s="1"/>
  <c r="AH1" i="10"/>
  <c r="AC66" i="9"/>
  <c r="W64" i="4" s="1"/>
  <c r="AC37" i="9"/>
  <c r="W63" i="4" s="1"/>
  <c r="AC35" i="9"/>
  <c r="AC24" i="9"/>
  <c r="W61" i="4" s="1"/>
  <c r="AC19" i="9"/>
  <c r="W60" i="4" s="1"/>
  <c r="AC9" i="9"/>
  <c r="W59" i="4" s="1"/>
  <c r="AC6" i="9"/>
  <c r="W58" i="4" s="1"/>
  <c r="AH1" i="9"/>
  <c r="AC57" i="8"/>
  <c r="W55" i="4" s="1"/>
  <c r="AC51" i="8"/>
  <c r="W54" i="4" s="1"/>
  <c r="AC49" i="8"/>
  <c r="AC39" i="8"/>
  <c r="W51" i="4" s="1"/>
  <c r="AC27" i="8"/>
  <c r="W50" i="4" s="1"/>
  <c r="AC16" i="8"/>
  <c r="W47" i="4" s="1"/>
  <c r="AC12" i="8"/>
  <c r="AH1" i="8"/>
  <c r="AC47" i="7"/>
  <c r="W42" i="4" s="1"/>
  <c r="AC45" i="7"/>
  <c r="AC42" i="7"/>
  <c r="W40" i="4" s="1"/>
  <c r="AC33" i="7"/>
  <c r="W38" i="4" s="1"/>
  <c r="AC30" i="7"/>
  <c r="W37" i="4" s="1"/>
  <c r="AC25" i="7"/>
  <c r="AC20" i="7"/>
  <c r="W34" i="4" s="1"/>
  <c r="AC12" i="7"/>
  <c r="W33" i="4" s="1"/>
  <c r="AH1" i="7"/>
  <c r="AF90" i="6"/>
  <c r="AE90" i="6"/>
  <c r="AC90" i="6"/>
  <c r="W31" i="4" s="1"/>
  <c r="AF83" i="6"/>
  <c r="AE83" i="6"/>
  <c r="AC75" i="6"/>
  <c r="W26" i="4" s="1"/>
  <c r="AC66" i="6"/>
  <c r="AF62" i="6"/>
  <c r="AE62" i="6"/>
  <c r="AC62" i="6"/>
  <c r="W28" i="4" s="1"/>
  <c r="AF55" i="6"/>
  <c r="AE55" i="6"/>
  <c r="AC55" i="6"/>
  <c r="W30" i="4" s="1"/>
  <c r="AF33" i="6"/>
  <c r="AE33" i="6"/>
  <c r="AC33" i="6"/>
  <c r="W29" i="4" s="1"/>
  <c r="AF10" i="6"/>
  <c r="AE10" i="6"/>
  <c r="AC10" i="6"/>
  <c r="AH1" i="6"/>
  <c r="AF50" i="5"/>
  <c r="AE50" i="5"/>
  <c r="AC43" i="5"/>
  <c r="AC50" i="5" s="1"/>
  <c r="W20" i="4" s="1"/>
  <c r="AC40" i="5"/>
  <c r="W21" i="4" s="1"/>
  <c r="AF35" i="5"/>
  <c r="AE35" i="5"/>
  <c r="AC25" i="5"/>
  <c r="W18" i="4" s="1"/>
  <c r="AC6" i="5"/>
  <c r="W17" i="4" s="1"/>
  <c r="AH1" i="5"/>
  <c r="W200" i="4"/>
  <c r="W192" i="4"/>
  <c r="W186" i="4"/>
  <c r="W183" i="4"/>
  <c r="W180" i="4"/>
  <c r="W177" i="4"/>
  <c r="W176" i="4"/>
  <c r="W166" i="4"/>
  <c r="W159" i="4"/>
  <c r="W158" i="4"/>
  <c r="W157" i="4"/>
  <c r="W156" i="4"/>
  <c r="W155" i="4"/>
  <c r="W152" i="4"/>
  <c r="W150" i="4"/>
  <c r="W133" i="4"/>
  <c r="W132" i="4"/>
  <c r="W128" i="4"/>
  <c r="W119" i="4"/>
  <c r="W117" i="4"/>
  <c r="W116" i="4"/>
  <c r="W115" i="4"/>
  <c r="W111" i="4"/>
  <c r="W109" i="4"/>
  <c r="W100" i="4"/>
  <c r="W99" i="4"/>
  <c r="W98" i="4"/>
  <c r="W95" i="4"/>
  <c r="W93" i="4"/>
  <c r="W88" i="4"/>
  <c r="W82" i="4"/>
  <c r="W75" i="4"/>
  <c r="W71" i="4"/>
  <c r="W70" i="4"/>
  <c r="W62" i="4"/>
  <c r="W53" i="4"/>
  <c r="W49" i="4"/>
  <c r="W45" i="4"/>
  <c r="W41" i="4"/>
  <c r="W19" i="4"/>
  <c r="B4" i="4"/>
  <c r="W142" i="4" l="1"/>
  <c r="AC31" i="18"/>
  <c r="W141" i="4" s="1"/>
  <c r="B2" i="22"/>
  <c r="W208" i="4"/>
  <c r="U208" i="4" s="1"/>
  <c r="W209" i="4"/>
  <c r="AC84" i="21"/>
  <c r="W204" i="4" s="1"/>
  <c r="AC57" i="21"/>
  <c r="W198" i="4" s="1"/>
  <c r="W199" i="4"/>
  <c r="AC21" i="21"/>
  <c r="W194" i="4" s="1"/>
  <c r="W195" i="4"/>
  <c r="AC134" i="20"/>
  <c r="W189" i="4" s="1"/>
  <c r="W190" i="4"/>
  <c r="AC110" i="20"/>
  <c r="W185" i="4" s="1"/>
  <c r="W187" i="4"/>
  <c r="AC89" i="20"/>
  <c r="W182" i="4" s="1"/>
  <c r="AC67" i="20"/>
  <c r="W178" i="4" s="1"/>
  <c r="AC42" i="20"/>
  <c r="W173" i="4"/>
  <c r="W169" i="4"/>
  <c r="AC35" i="19"/>
  <c r="W165" i="4" s="1"/>
  <c r="AC18" i="19"/>
  <c r="AC146" i="18"/>
  <c r="W154" i="4" s="1"/>
  <c r="AC104" i="18"/>
  <c r="W148" i="4" s="1"/>
  <c r="W149" i="4"/>
  <c r="AC62" i="18"/>
  <c r="W144" i="4" s="1"/>
  <c r="W145" i="4"/>
  <c r="AC21" i="17"/>
  <c r="W135" i="4" s="1"/>
  <c r="W136" i="4"/>
  <c r="W139" i="4"/>
  <c r="AC53" i="16"/>
  <c r="W129" i="4" s="1"/>
  <c r="W130" i="4"/>
  <c r="AC24" i="16"/>
  <c r="W126" i="4"/>
  <c r="AC113" i="15"/>
  <c r="W118" i="4" s="1"/>
  <c r="AC82" i="15"/>
  <c r="W112" i="4" s="1"/>
  <c r="W113" i="4"/>
  <c r="AC51" i="15"/>
  <c r="W106" i="4" s="1"/>
  <c r="W107" i="4"/>
  <c r="AC33" i="13"/>
  <c r="AC37" i="13" s="1"/>
  <c r="B2" i="13" s="1"/>
  <c r="W97" i="4"/>
  <c r="AC77" i="11"/>
  <c r="AC81" i="11" s="1"/>
  <c r="AC46" i="10"/>
  <c r="AC50" i="10" s="1"/>
  <c r="B2" i="10" s="1"/>
  <c r="AC40" i="9"/>
  <c r="AC62" i="8"/>
  <c r="W52" i="4" s="1"/>
  <c r="AC22" i="8"/>
  <c r="W46" i="4"/>
  <c r="AC45" i="8"/>
  <c r="W48" i="4" s="1"/>
  <c r="AC51" i="7"/>
  <c r="W39" i="4" s="1"/>
  <c r="AC37" i="7"/>
  <c r="W35" i="4" s="1"/>
  <c r="W36" i="4"/>
  <c r="AC83" i="6"/>
  <c r="W24" i="4" s="1"/>
  <c r="W25" i="4"/>
  <c r="W27" i="4"/>
  <c r="AC42" i="14"/>
  <c r="AC46" i="14" s="1"/>
  <c r="W22" i="4"/>
  <c r="AC35" i="5"/>
  <c r="AD40" i="22" l="1"/>
  <c r="B4" i="22"/>
  <c r="AC88" i="21"/>
  <c r="W193" i="4" s="1"/>
  <c r="U193" i="4" s="1"/>
  <c r="AD92" i="21" s="1"/>
  <c r="AC138" i="20"/>
  <c r="B2" i="20" s="1"/>
  <c r="W171" i="4"/>
  <c r="AC51" i="19"/>
  <c r="B2" i="19" s="1"/>
  <c r="W162" i="4"/>
  <c r="AC150" i="18"/>
  <c r="B2" i="18" s="1"/>
  <c r="AC42" i="17"/>
  <c r="B2" i="17" s="1"/>
  <c r="AC57" i="16"/>
  <c r="W124" i="4" s="1"/>
  <c r="U124" i="4" s="1"/>
  <c r="W125" i="4"/>
  <c r="AC117" i="15"/>
  <c r="B2" i="15" s="1"/>
  <c r="W96" i="4"/>
  <c r="U96" i="4" s="1"/>
  <c r="AD41" i="13" s="1"/>
  <c r="W74" i="4"/>
  <c r="U74" i="4" s="1"/>
  <c r="B2" i="11"/>
  <c r="W65" i="4"/>
  <c r="U65" i="4" s="1"/>
  <c r="AD54" i="10" s="1"/>
  <c r="W57" i="4"/>
  <c r="AC70" i="9"/>
  <c r="AC66" i="8"/>
  <c r="B2" i="8" s="1"/>
  <c r="W44" i="4"/>
  <c r="AC55" i="7"/>
  <c r="B2" i="7" s="1"/>
  <c r="AC94" i="6"/>
  <c r="W23" i="4" s="1"/>
  <c r="U23" i="4" s="1"/>
  <c r="B5" i="6" s="1"/>
  <c r="B2" i="14"/>
  <c r="W101" i="4"/>
  <c r="U101" i="4" s="1"/>
  <c r="AC54" i="5"/>
  <c r="W16" i="4"/>
  <c r="B2" i="21" l="1"/>
  <c r="B5" i="21"/>
  <c r="W170" i="4"/>
  <c r="U170" i="4" s="1"/>
  <c r="AD142" i="20" s="1"/>
  <c r="W161" i="4"/>
  <c r="U161" i="4" s="1"/>
  <c r="B5" i="19" s="1"/>
  <c r="W140" i="4"/>
  <c r="U140" i="4" s="1"/>
  <c r="AD154" i="18" s="1"/>
  <c r="W134" i="4"/>
  <c r="U134" i="4" s="1"/>
  <c r="AD46" i="17" s="1"/>
  <c r="B2" i="16"/>
  <c r="B5" i="16"/>
  <c r="AD61" i="16"/>
  <c r="B5" i="17"/>
  <c r="W105" i="4"/>
  <c r="U105" i="4" s="1"/>
  <c r="AD121" i="15" s="1"/>
  <c r="B5" i="13"/>
  <c r="B5" i="11"/>
  <c r="AD85" i="11"/>
  <c r="B5" i="10"/>
  <c r="W56" i="4"/>
  <c r="U56" i="4" s="1"/>
  <c r="B2" i="9"/>
  <c r="W43" i="4"/>
  <c r="U43" i="4" s="1"/>
  <c r="B5" i="8" s="1"/>
  <c r="W32" i="4"/>
  <c r="U32" i="4" s="1"/>
  <c r="AD59" i="7" s="1"/>
  <c r="AD98" i="6"/>
  <c r="B2" i="6"/>
  <c r="AD50" i="14"/>
  <c r="B5" i="14"/>
  <c r="W15" i="4"/>
  <c r="B2" i="5"/>
  <c r="B5" i="20" l="1"/>
  <c r="AD55" i="19"/>
  <c r="B5" i="18"/>
  <c r="B5" i="15"/>
  <c r="AD74" i="9"/>
  <c r="B5" i="9"/>
  <c r="AD70" i="8"/>
  <c r="B5" i="7"/>
  <c r="U15" i="4"/>
  <c r="AD58" i="5" l="1"/>
  <c r="B5" i="5"/>
  <c r="W85" i="4"/>
  <c r="W86" i="4"/>
  <c r="AC8" i="12"/>
  <c r="W87" i="4" s="1"/>
  <c r="AC79" i="12"/>
  <c r="AC83" i="12" s="1"/>
  <c r="B2" i="12" l="1"/>
  <c r="W84" i="4"/>
  <c r="U84" i="4" l="1"/>
  <c r="W13" i="4"/>
  <c r="U13" i="4" s="1"/>
  <c r="B5" i="12" l="1"/>
  <c r="AD87" i="12"/>
</calcChain>
</file>

<file path=xl/comments1.xml><?xml version="1.0" encoding="utf-8"?>
<comments xmlns="http://schemas.openxmlformats.org/spreadsheetml/2006/main">
  <authors>
    <author>Kühl, Nils</author>
    <author>Nils Kühl</author>
    <author>Waade, Jil</author>
    <author>Ullrich Dr., Evelin - LfULG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</text>
    </comment>
    <comment ref="H22" authorId="1" shapeId="0">
      <text>
        <r>
          <rPr>
            <sz val="9"/>
            <color indexed="81"/>
            <rFont val="Arial"/>
            <family val="2"/>
          </rPr>
          <t>Abstand zu anderen Rinder-Betrieben, Autobahn, Bundesstraße, Schlachthof, Kläranlage, TBA, Gestaltung Geländeoberfläche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22" authorId="2" shapeId="0">
      <text>
        <r>
          <rPr>
            <sz val="9"/>
            <color indexed="81"/>
            <rFont val="Arial"/>
            <family val="2"/>
          </rPr>
          <t>TKBA, Schlachthof, Kläranlage, Mülldeponie &gt; 2000m
Wohnsiedlungen, andere Tierhaltungen &gt; 500m
öffentliche Straßen &gt; 100m</t>
        </r>
      </text>
    </comment>
    <comment ref="X31" authorId="3" shapeId="0">
      <text>
        <r>
          <rPr>
            <sz val="9"/>
            <color indexed="81"/>
            <rFont val="Segoe UI"/>
            <charset val="1"/>
          </rPr>
          <t>Verschlossene Ställe innerhalb der Anlage und des Außenzaunes.</t>
        </r>
      </text>
    </comment>
    <comment ref="AG39" authorId="2" shapeId="0">
      <text>
        <r>
          <rPr>
            <sz val="9"/>
            <color indexed="81"/>
            <rFont val="Arial"/>
            <family val="2"/>
          </rPr>
          <t>Fahrzeugverkehr endet im Schwarzbereich, eigener Fuhrpark im Weißbereic</t>
        </r>
        <r>
          <rPr>
            <sz val="9"/>
            <color indexed="81"/>
            <rFont val="Tahoma"/>
            <family val="2"/>
          </rPr>
          <t>h</t>
        </r>
      </text>
    </comment>
    <comment ref="AG46" authorId="2" shapeId="0">
      <text>
        <r>
          <rPr>
            <sz val="9"/>
            <color indexed="81"/>
            <rFont val="Arial"/>
            <family val="2"/>
          </rPr>
          <t>Grundsätze der Sicherung und Ordnung, Maßnahmen beim Betreten des Stalls</t>
        </r>
      </text>
    </comment>
  </commentList>
</comments>
</file>

<file path=xl/comments10.xml><?xml version="1.0" encoding="utf-8"?>
<comments xmlns="http://schemas.openxmlformats.org/spreadsheetml/2006/main">
  <authors>
    <author>Kühl, Nils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</t>
        </r>
        <r>
          <rPr>
            <sz val="9"/>
            <color indexed="81"/>
            <rFont val="Tahoma"/>
            <family val="2"/>
          </rPr>
          <t xml:space="preserve">t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Kühl, Nils</author>
    <author>User</author>
    <author>Nils Kühl</author>
  </authors>
  <commentList>
    <comment ref="AE22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</t>
        </r>
        <r>
          <rPr>
            <sz val="9"/>
            <color indexed="81"/>
            <rFont val="Tahoma"/>
            <family val="2"/>
          </rPr>
          <t xml:space="preserve">t
</t>
        </r>
      </text>
    </comment>
    <comment ref="AF22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3" authorId="1" shapeId="0">
      <text>
        <r>
          <rPr>
            <sz val="9"/>
            <color indexed="81"/>
            <rFont val="Arial"/>
            <family val="2"/>
          </rPr>
          <t>nicht für Haltung im Freien</t>
        </r>
      </text>
    </comment>
    <comment ref="AB57" authorId="1" shapeId="0">
      <text>
        <r>
          <rPr>
            <sz val="9"/>
            <color indexed="81"/>
            <rFont val="Arial"/>
            <family val="2"/>
          </rPr>
          <t>bis 10. Tag p.p. nicht &lt; 10°C</t>
        </r>
      </text>
    </comment>
    <comment ref="AH57" authorId="2" shapeId="0">
      <text>
        <r>
          <rPr>
            <b/>
            <sz val="8"/>
            <color indexed="81"/>
            <rFont val="Arial"/>
            <family val="2"/>
          </rPr>
          <t>TSchNutztV:</t>
        </r>
        <r>
          <rPr>
            <sz val="8"/>
            <color indexed="81"/>
            <rFont val="Arial"/>
            <family val="2"/>
          </rPr>
          <t xml:space="preserve">
(7) Die Absätze 3, 5 und 6 gelten nicht für Ställe, die als Kaltställe oder Kälberhütten vorwiegend dem Schutz der Kälber gegen Niederschläge, Sonne und Wind dienen.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61" authorId="1" shapeId="0">
      <text>
        <r>
          <rPr>
            <sz val="9"/>
            <color indexed="81"/>
            <rFont val="Arial"/>
            <family val="2"/>
          </rPr>
          <t>Sommer &lt; 0,6 m/s; Winter &lt; 0,2 m/s</t>
        </r>
      </text>
    </comment>
    <comment ref="AB62" authorId="1" shapeId="0">
      <text>
        <r>
          <rPr>
            <sz val="9"/>
            <color indexed="81"/>
            <rFont val="Arial"/>
            <family val="2"/>
          </rPr>
          <t>Sommer &lt; 0,6 m/s; Winter &lt; 0,2 m/s</t>
        </r>
      </text>
    </comment>
  </commentList>
</comments>
</file>

<file path=xl/comments12.xml><?xml version="1.0" encoding="utf-8"?>
<comments xmlns="http://schemas.openxmlformats.org/spreadsheetml/2006/main">
  <authors>
    <author>Kühl, Nils</author>
    <author>Waade, Jil</author>
    <author>Nils Kühl</author>
    <author>User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3" authorId="1" shapeId="0">
      <text>
        <r>
          <rPr>
            <sz val="9"/>
            <color indexed="81"/>
            <rFont val="Arial"/>
            <family val="2"/>
          </rPr>
          <t>bei Bullen über 1000kg Lebendgewicht 1m² pro 60kg</t>
        </r>
      </text>
    </comment>
    <comment ref="J32" authorId="2" shapeId="0">
      <text>
        <r>
          <rPr>
            <sz val="9"/>
            <color indexed="81"/>
            <rFont val="Arial"/>
            <family val="2"/>
          </rPr>
          <t>mindestens 4 Plätze/100 Kühe</t>
        </r>
      </text>
    </comment>
    <comment ref="AG46" authorId="1" shapeId="0">
      <text>
        <r>
          <rPr>
            <sz val="9"/>
            <color indexed="81"/>
            <rFont val="Arial"/>
            <family val="2"/>
          </rPr>
          <t>Trennung Kalb nach 1h</t>
        </r>
      </text>
    </comment>
    <comment ref="H47" authorId="3" shapeId="0">
      <text>
        <r>
          <rPr>
            <sz val="9"/>
            <color indexed="81"/>
            <rFont val="Tahoma"/>
            <family val="2"/>
          </rPr>
          <t>Nutzung von Handschuhen = 3 Punkte</t>
        </r>
      </text>
    </comment>
  </commentList>
</comments>
</file>

<file path=xl/comments13.xml><?xml version="1.0" encoding="utf-8"?>
<comments xmlns="http://schemas.openxmlformats.org/spreadsheetml/2006/main">
  <authors>
    <author>Kühl, Nils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 xml:space="preserve">utreffend
</t>
        </r>
      </text>
    </comment>
  </commentList>
</comments>
</file>

<file path=xl/comments14.xml><?xml version="1.0" encoding="utf-8"?>
<comments xmlns="http://schemas.openxmlformats.org/spreadsheetml/2006/main">
  <authors>
    <author>Kühl, Nils</author>
    <author>User</author>
    <author>Waade, Jil</author>
  </authors>
  <commentList>
    <comment ref="AE5" authorId="0" shapeId="0">
      <text>
        <r>
          <rPr>
            <u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icht </t>
        </r>
        <r>
          <rPr>
            <u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 xml:space="preserve">ewertet
</t>
        </r>
      </text>
    </comment>
    <comment ref="AF5" authorId="0" shapeId="0">
      <text>
        <r>
          <rPr>
            <u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icht </t>
        </r>
        <r>
          <rPr>
            <u/>
            <sz val="9"/>
            <color indexed="81"/>
            <rFont val="Tahoma"/>
            <family val="2"/>
          </rPr>
          <t>z</t>
        </r>
        <r>
          <rPr>
            <sz val="9"/>
            <color indexed="81"/>
            <rFont val="Tahoma"/>
            <family val="2"/>
          </rPr>
          <t xml:space="preserve">utreffend
</t>
        </r>
      </text>
    </comment>
    <comment ref="R8" authorId="1" shapeId="0">
      <text>
        <r>
          <rPr>
            <sz val="9"/>
            <color indexed="81"/>
            <rFont val="Arial"/>
            <family val="2"/>
          </rPr>
          <t>bei Einzelhaltung</t>
        </r>
      </text>
    </comment>
    <comment ref="L37" authorId="1" shapeId="0">
      <text>
        <r>
          <rPr>
            <sz val="9"/>
            <color indexed="81"/>
            <rFont val="Arial"/>
            <family val="2"/>
          </rPr>
          <t>für Alter von 2 bis 8 Wochen nicht vorgeschrieben</t>
        </r>
      </text>
    </comment>
    <comment ref="P38" authorId="2" shapeId="0">
      <text>
        <r>
          <rPr>
            <sz val="9"/>
            <color indexed="81"/>
            <rFont val="Arial"/>
            <family val="2"/>
          </rPr>
          <t>TSchNutztV:
bis 150kg 1,5m²
150-220kg 1,7m²
ab 220kg 1,8m²</t>
        </r>
      </text>
    </comment>
    <comment ref="AC73" authorId="2" shapeId="0">
      <text>
        <r>
          <rPr>
            <sz val="9"/>
            <color indexed="81"/>
            <rFont val="Arial"/>
            <family val="2"/>
          </rPr>
          <t>keine Bewertung, wenn kein Zukauf</t>
        </r>
      </text>
    </comment>
    <comment ref="X89" authorId="1" shapeId="0">
      <text>
        <r>
          <rPr>
            <sz val="9"/>
            <color indexed="81"/>
            <rFont val="Arial"/>
            <family val="2"/>
          </rPr>
          <t>Vorerkrankung, Zellzahlbestimmung, Totgeburt</t>
        </r>
      </text>
    </comment>
    <comment ref="AG103" authorId="2" shapeId="0">
      <text>
        <r>
          <rPr>
            <sz val="9"/>
            <color indexed="81"/>
            <rFont val="Arial"/>
            <family val="2"/>
          </rPr>
          <t>1x jährlich routinemäßig und bei Problemen</t>
        </r>
      </text>
    </comment>
  </commentList>
</comments>
</file>

<file path=xl/comments15.xml><?xml version="1.0" encoding="utf-8"?>
<comments xmlns="http://schemas.openxmlformats.org/spreadsheetml/2006/main">
  <authors>
    <author>Kühl, Nils</author>
    <author>Waade, Jil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1" shapeId="0">
      <text>
        <r>
          <rPr>
            <sz val="9"/>
            <color indexed="81"/>
            <rFont val="Arial"/>
            <family val="2"/>
          </rPr>
          <t>insbesondere im Hinblick auf Eignung zur Reinigung und Desinfektion</t>
        </r>
      </text>
    </comment>
  </commentList>
</comments>
</file>

<file path=xl/comments16.xml><?xml version="1.0" encoding="utf-8"?>
<comments xmlns="http://schemas.openxmlformats.org/spreadsheetml/2006/main">
  <authors>
    <author>Kühl, Nils</author>
    <author>Waade, Jil</author>
    <author>User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2" authorId="1" shapeId="0">
      <text>
        <r>
          <rPr>
            <sz val="9"/>
            <color indexed="81"/>
            <rFont val="Arial"/>
            <family val="2"/>
          </rPr>
          <t>mind. 1,5m² pro Tier; Platz für Tiere in doppelter Anzahl der Melkplätze</t>
        </r>
      </text>
    </comment>
    <comment ref="AG13" authorId="1" shapeId="0">
      <text>
        <r>
          <rPr>
            <sz val="9"/>
            <color indexed="81"/>
            <rFont val="Arial"/>
            <family val="2"/>
          </rPr>
          <t>rutschfest; Gussasphalt, genoppte Bodenfliesen</t>
        </r>
      </text>
    </comment>
    <comment ref="H16" authorId="2" shapeId="0">
      <text>
        <r>
          <rPr>
            <sz val="9"/>
            <color indexed="81"/>
            <rFont val="Arial"/>
            <family val="2"/>
          </rPr>
          <t>andere Beschreibung</t>
        </r>
      </text>
    </comment>
    <comment ref="AG34" authorId="1" shapeId="0">
      <text>
        <r>
          <rPr>
            <sz val="9"/>
            <color indexed="81"/>
            <rFont val="Arial"/>
            <family val="2"/>
          </rPr>
          <t>alle 6 Monate oder spätestens nach 750 Betriebsstunden</t>
        </r>
      </text>
    </comment>
  </commentList>
</comments>
</file>

<file path=xl/comments17.xml><?xml version="1.0" encoding="utf-8"?>
<comments xmlns="http://schemas.openxmlformats.org/spreadsheetml/2006/main">
  <authors>
    <author>Kühl, Nils</author>
    <author>User</author>
    <author>Nils Kühl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1" shapeId="0">
      <text>
        <r>
          <rPr>
            <sz val="9"/>
            <color indexed="81"/>
            <rFont val="Arial"/>
            <family val="2"/>
          </rPr>
          <t>Lagerung einer ausge-wachsenen Kuh möglich</t>
        </r>
      </text>
    </comment>
    <comment ref="K28" authorId="1" shapeId="0">
      <text>
        <r>
          <rPr>
            <sz val="9"/>
            <color indexed="81"/>
            <rFont val="Arial"/>
            <family val="2"/>
          </rPr>
          <t>für innerbetrieblichen Transport</t>
        </r>
      </text>
    </comment>
    <comment ref="H34" authorId="2" shapeId="0">
      <text>
        <r>
          <rPr>
            <sz val="9"/>
            <color indexed="81"/>
            <rFont val="Arial"/>
            <family val="2"/>
          </rPr>
          <t>(bei nicht vollständiger Harnbindung)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9" authorId="1" shapeId="0">
      <text>
        <r>
          <rPr>
            <sz val="9"/>
            <color indexed="81"/>
            <rFont val="Tahoma"/>
            <family val="2"/>
          </rPr>
          <t>bei Abholung durch Dienstleister</t>
        </r>
      </text>
    </comment>
    <comment ref="Z39" authorId="1" shapeId="0">
      <text>
        <r>
          <rPr>
            <sz val="9"/>
            <color indexed="81"/>
            <rFont val="Arial"/>
            <family val="2"/>
          </rPr>
          <t>nur befestigt, keine Schwarz-Weiß-Trennung</t>
        </r>
      </text>
    </comment>
    <comment ref="Q51" authorId="1" shapeId="0">
      <text>
        <r>
          <rPr>
            <sz val="9"/>
            <color indexed="81"/>
            <rFont val="Arial"/>
            <family val="2"/>
          </rPr>
          <t>v.a. andere Tierarten</t>
        </r>
      </text>
    </comment>
    <comment ref="J55" authorId="1" shapeId="0">
      <text>
        <r>
          <rPr>
            <sz val="9"/>
            <color indexed="81"/>
            <rFont val="Arial"/>
            <family val="2"/>
          </rPr>
          <t>keine kreuzenden Wege</t>
        </r>
      </text>
    </comment>
    <comment ref="L56" authorId="1" shapeId="0">
      <text>
        <r>
          <rPr>
            <sz val="9"/>
            <color indexed="81"/>
            <rFont val="Arial"/>
            <family val="2"/>
          </rPr>
          <t>an Außengrenzen der Anlage</t>
        </r>
      </text>
    </comment>
  </commentList>
</comments>
</file>

<file path=xl/comments18.xml><?xml version="1.0" encoding="utf-8"?>
<comments xmlns="http://schemas.openxmlformats.org/spreadsheetml/2006/main">
  <authors>
    <author>Kühl, Nils</author>
  </authors>
  <commentList>
    <comment ref="AE19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Kühl, Nils</author>
    <author>Waade, Jil</author>
    <author>User</author>
    <author>Jil Waade</author>
  </authors>
  <commentList>
    <comment ref="AE5" authorId="0" shapeId="0">
      <text>
        <r>
          <rPr>
            <sz val="9"/>
            <color indexed="81"/>
            <rFont val="Arial"/>
            <family val="2"/>
          </rPr>
          <t>nicht bewertet</t>
        </r>
      </text>
    </comment>
    <comment ref="AF5" authorId="0" shapeId="0">
      <text>
        <r>
          <rPr>
            <sz val="9"/>
            <color indexed="81"/>
            <rFont val="Arial"/>
            <family val="2"/>
          </rPr>
          <t>nicht zutreffend</t>
        </r>
      </text>
    </comment>
    <comment ref="AG19" authorId="1" shapeId="0">
      <text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Arial"/>
            <family val="2"/>
          </rPr>
          <t>x/Jahr</t>
        </r>
      </text>
    </comment>
    <comment ref="AG20" authorId="1" shapeId="0">
      <text>
        <r>
          <rPr>
            <sz val="9"/>
            <color indexed="81"/>
            <rFont val="Arial"/>
            <family val="2"/>
          </rPr>
          <t>glatte Oberflächen, möglichst wenig spitze Winkel und unzugängliche Stellen</t>
        </r>
      </text>
    </comment>
    <comment ref="AG21" authorId="1" shapeId="0">
      <text>
        <r>
          <rPr>
            <sz val="9"/>
            <color indexed="81"/>
            <rFont val="Arial"/>
            <family val="2"/>
          </rPr>
          <t>nach jeder Räumung</t>
        </r>
      </text>
    </comment>
    <comment ref="AG23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25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27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29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39" authorId="2" shapeId="0">
      <text>
        <r>
          <rPr>
            <sz val="9"/>
            <color indexed="81"/>
            <rFont val="Tahoma"/>
            <family val="2"/>
          </rPr>
          <t>Lüftung abgeschaltet</t>
        </r>
      </text>
    </comment>
    <comment ref="AG41" authorId="1" shapeId="0">
      <text>
        <r>
          <rPr>
            <sz val="9"/>
            <color indexed="81"/>
            <rFont val="Tahoma"/>
            <family val="2"/>
          </rPr>
          <t>2x/Jahr</t>
        </r>
      </text>
    </comment>
    <comment ref="AG42" authorId="1" shapeId="0">
      <text>
        <r>
          <rPr>
            <sz val="9"/>
            <color indexed="81"/>
            <rFont val="Tahoma"/>
            <family val="2"/>
          </rPr>
          <t>glatte Oberflächen, möglichst wenig spitze Winkel und unzugängliche Stellen</t>
        </r>
      </text>
    </comment>
    <comment ref="AG43" authorId="1" shapeId="0">
      <text>
        <r>
          <rPr>
            <sz val="9"/>
            <color indexed="81"/>
            <rFont val="Arial"/>
            <family val="2"/>
          </rPr>
          <t>nach jeder Räumung</t>
        </r>
      </text>
    </comment>
    <comment ref="AG45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C47" authorId="3" shapeId="0">
      <text>
        <r>
          <rPr>
            <sz val="9"/>
            <color indexed="81"/>
            <rFont val="Arial"/>
            <family val="2"/>
          </rPr>
          <t>bewertet wenn vorhanden</t>
        </r>
      </text>
    </comment>
    <comment ref="AG47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49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51" authorId="1" shapeId="0">
      <text>
        <r>
          <rPr>
            <sz val="9"/>
            <color indexed="81"/>
            <rFont val="Arial"/>
            <family val="2"/>
          </rPr>
          <t>nach Räumung</t>
        </r>
      </text>
    </comment>
    <comment ref="AG60" authorId="1" shapeId="0">
      <text>
        <r>
          <rPr>
            <sz val="9"/>
            <color indexed="81"/>
            <rFont val="Arial"/>
            <family val="2"/>
          </rPr>
          <t>nach Sicherheitsdatenblatt und Gebrauchsanweisung</t>
        </r>
      </text>
    </comment>
    <comment ref="H61" authorId="1" shapeId="0">
      <text>
        <r>
          <rPr>
            <sz val="9"/>
            <color indexed="81"/>
            <rFont val="Arial"/>
            <family val="2"/>
          </rPr>
          <t>nach Sicherheitsdatenblatt</t>
        </r>
      </text>
    </comment>
    <comment ref="AG61" authorId="1" shapeId="0">
      <text>
        <r>
          <rPr>
            <sz val="9"/>
            <color indexed="81"/>
            <rFont val="Arial"/>
            <family val="2"/>
          </rPr>
          <t>kühl, frostfrei, trocken
abgeschlossener Raum</t>
        </r>
      </text>
    </comment>
    <comment ref="AC70" authorId="1" shapeId="0">
      <text>
        <r>
          <rPr>
            <sz val="9"/>
            <color indexed="81"/>
            <rFont val="Arial"/>
            <family val="2"/>
          </rPr>
          <t>bewertet, wenn vorhanden</t>
        </r>
      </text>
    </comment>
    <comment ref="AC79" authorId="1" shapeId="0">
      <text>
        <r>
          <rPr>
            <sz val="9"/>
            <color indexed="81"/>
            <rFont val="Arial"/>
            <family val="2"/>
          </rPr>
          <t>bewertet, wenn vorhanden</t>
        </r>
      </text>
    </comment>
  </commentList>
</comments>
</file>

<file path=xl/comments3.xml><?xml version="1.0" encoding="utf-8"?>
<comments xmlns="http://schemas.openxmlformats.org/spreadsheetml/2006/main">
  <authors>
    <author>Kühl, Nils</author>
    <author>Waade, Jil</author>
    <author>Jil Waade</author>
    <author>Nils Kühl</author>
  </authors>
  <commentList>
    <comment ref="AE7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 xml:space="preserve">utreffend
</t>
        </r>
      </text>
    </comment>
    <comment ref="AG9" authorId="1" shapeId="0">
      <text>
        <r>
          <rPr>
            <sz val="9"/>
            <color indexed="81"/>
            <rFont val="Arial"/>
            <family val="2"/>
          </rPr>
          <t>Rutschfest, Schutzgeländer
vom übrigen Bestand getrennt, planbefestigt, Transportpersonal muss den Stall nicht betreten</t>
        </r>
      </text>
    </comment>
    <comment ref="N26" authorId="2" shapeId="0">
      <text>
        <r>
          <rPr>
            <sz val="9"/>
            <color indexed="81"/>
            <rFont val="Arial"/>
            <family val="2"/>
          </rPr>
          <t>nur bei gewerblichem Transpor</t>
        </r>
        <r>
          <rPr>
            <sz val="9"/>
            <color indexed="81"/>
            <rFont val="Segoe UI"/>
            <family val="2"/>
          </rPr>
          <t>t</t>
        </r>
      </text>
    </comment>
    <comment ref="N27" authorId="3" shapeId="0">
      <text>
        <r>
          <rPr>
            <sz val="9"/>
            <color indexed="81"/>
            <rFont val="Arial"/>
            <family val="2"/>
          </rPr>
          <t>25 Kälber, 6 Rinder [Quer-verladung] bzw. 8 [Gruppe])</t>
        </r>
      </text>
    </comment>
    <comment ref="T44" authorId="2" shapeId="0">
      <text>
        <r>
          <rPr>
            <sz val="9"/>
            <color indexed="81"/>
            <rFont val="Arial"/>
            <family val="2"/>
          </rPr>
          <t>Verleih</t>
        </r>
      </text>
    </comment>
  </commentList>
</comments>
</file>

<file path=xl/comments4.xml><?xml version="1.0" encoding="utf-8"?>
<comments xmlns="http://schemas.openxmlformats.org/spreadsheetml/2006/main">
  <authors>
    <author>Kühl, Nils</author>
    <author>Waade, Jil</author>
    <author>User</author>
    <author>Nils Kühl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" authorId="1" shapeId="0">
      <text>
        <r>
          <rPr>
            <sz val="9"/>
            <color indexed="81"/>
            <rFont val="Arial"/>
            <family val="2"/>
          </rPr>
          <t>keine Bewertung der folgenden Fragen</t>
        </r>
      </text>
    </comment>
    <comment ref="K11" authorId="2" shapeId="0">
      <text>
        <r>
          <rPr>
            <sz val="9"/>
            <color indexed="81"/>
            <rFont val="Arial"/>
            <family val="2"/>
          </rPr>
          <t>Wurde einer der o.g. Punkte mit ja beantwortet, wird Quarantäne bewertet.</t>
        </r>
      </text>
    </comment>
    <comment ref="J33" authorId="3" shapeId="0">
      <text>
        <r>
          <rPr>
            <sz val="10"/>
            <color indexed="81"/>
            <rFont val="Arial"/>
            <family val="2"/>
          </rPr>
          <t>Zahl Krankenplätze jeweils mind. 2% des Kuhbestandes, mind. jeweils 2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G35" authorId="1" shapeId="0">
      <text>
        <r>
          <rPr>
            <sz val="10"/>
            <color indexed="81"/>
            <rFont val="Arial"/>
            <family val="2"/>
          </rPr>
          <t>immer mind. 2 Tränken (außer Kleingruppen &lt;7 Tiere), 8-10cm Troglänge/Tier, bei Schalentränken 7:1 Tier-Tränke-Verhältnis</t>
        </r>
      </text>
    </comment>
    <comment ref="AG37" authorId="1" shapeId="0">
      <text>
        <r>
          <rPr>
            <sz val="9"/>
            <color indexed="81"/>
            <rFont val="Arial"/>
            <family val="2"/>
          </rPr>
          <t>mind. 200lux</t>
        </r>
      </text>
    </comment>
  </commentList>
</comments>
</file>

<file path=xl/comments5.xml><?xml version="1.0" encoding="utf-8"?>
<comments xmlns="http://schemas.openxmlformats.org/spreadsheetml/2006/main">
  <authors>
    <author>Kühl, Nils</author>
    <author>Nils Kühl</author>
    <author>Waade, Jil</author>
    <author>User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</t>
        </r>
        <r>
          <rPr>
            <sz val="9"/>
            <color indexed="81"/>
            <rFont val="Tahoma"/>
            <family val="2"/>
          </rPr>
          <t xml:space="preserve">t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1" authorId="1" shapeId="0">
      <text>
        <r>
          <rPr>
            <sz val="8"/>
            <color indexed="81"/>
            <rFont val="Arial"/>
            <family val="2"/>
          </rPr>
          <t>Ausnahme Anschnittsfläche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" authorId="1" shapeId="0">
      <text>
        <r>
          <rPr>
            <sz val="9"/>
            <color indexed="81"/>
            <rFont val="Arial"/>
            <family val="2"/>
          </rPr>
          <t>Schimmelpilze, Mykotoxine, Nitrate, Krankheitserreger, Gesamtkeimgehalt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37" authorId="2" shapeId="0">
      <text>
        <r>
          <rPr>
            <sz val="9"/>
            <color indexed="81"/>
            <rFont val="Arial"/>
            <family val="2"/>
          </rPr>
          <t>5% Restfutter sollte vohanden sein, um von ausreichender Futtervorlage ausgehen zu können</t>
        </r>
      </text>
    </comment>
    <comment ref="H45" authorId="1" shapeId="0">
      <text>
        <r>
          <rPr>
            <sz val="9"/>
            <color indexed="81"/>
            <rFont val="Arial"/>
            <family val="2"/>
          </rPr>
          <t>mikrobielle und chemische Kontamination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48" authorId="2" shapeId="0">
      <text>
        <r>
          <rPr>
            <sz val="9"/>
            <color indexed="81"/>
            <rFont val="Arial"/>
            <family val="2"/>
          </rPr>
          <t>immer mind. 2 Tränken (außer Kleingruppen &lt;7 Tiere), 8-10cm Troglänge/Tier, bei Schalentränken 7:1 Tier-Tränke-Verhältnis</t>
        </r>
      </text>
    </comment>
    <comment ref="R57" authorId="3" shapeId="0">
      <text>
        <r>
          <rPr>
            <sz val="9"/>
            <color indexed="81"/>
            <rFont val="Arial"/>
            <family val="2"/>
          </rPr>
          <t>Schalentränken sind nicht geeignet</t>
        </r>
      </text>
    </comment>
    <comment ref="S58" authorId="3" shapeId="0">
      <text>
        <r>
          <rPr>
            <sz val="9"/>
            <color indexed="81"/>
            <rFont val="Arial"/>
            <family val="2"/>
          </rPr>
          <t>mind. 18l pro min</t>
        </r>
      </text>
    </comment>
    <comment ref="AG62" authorId="2" shapeId="0">
      <text>
        <r>
          <rPr>
            <sz val="9"/>
            <color indexed="81"/>
            <rFont val="Arial"/>
            <family val="2"/>
          </rPr>
          <t>tägliche Kontrolle, Reinigung im Sommer alle 2 Tage, im Winter mind. 1x/Woche</t>
        </r>
      </text>
    </comment>
    <comment ref="AG64" authorId="2" shapeId="0">
      <text>
        <r>
          <rPr>
            <sz val="9"/>
            <color indexed="81"/>
            <rFont val="Arial"/>
            <family val="2"/>
          </rPr>
          <t>sauber, ungetrübt und ohne Fremdgeruch</t>
        </r>
      </text>
    </comment>
    <comment ref="H65" authorId="1" shapeId="0">
      <text>
        <r>
          <rPr>
            <sz val="9"/>
            <color indexed="81"/>
            <rFont val="Arial"/>
            <family val="2"/>
          </rPr>
          <t>Abweisbügel; mehrmals tägl. Kontrolle oder ähnliche Einrichtungen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Kühl, Nils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 xml:space="preserve">utreffend
</t>
        </r>
      </text>
    </comment>
  </commentList>
</comments>
</file>

<file path=xl/comments7.xml><?xml version="1.0" encoding="utf-8"?>
<comments xmlns="http://schemas.openxmlformats.org/spreadsheetml/2006/main">
  <authors>
    <author>Kühl, Nils</author>
    <author>Waade, Jil</author>
    <author>User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6" authorId="1" shapeId="0">
      <text>
        <r>
          <rPr>
            <sz val="9"/>
            <color indexed="81"/>
            <rFont val="Arial"/>
            <family val="2"/>
          </rPr>
          <t>Stiefeltest: spürbarer Widerstand, kein Rutschen, kein abruptes Stoppen</t>
        </r>
      </text>
    </comment>
    <comment ref="AG37" authorId="1" shapeId="0">
      <text>
        <r>
          <rPr>
            <sz val="9"/>
            <color indexed="81"/>
            <rFont val="Arial"/>
            <family val="2"/>
          </rPr>
          <t>100cm für horizontalen und vertikalen Kopfschwung zur Verfügung</t>
        </r>
      </text>
    </comment>
    <comment ref="X50" authorId="2" shapeId="0">
      <text>
        <r>
          <rPr>
            <sz val="9"/>
            <color indexed="81"/>
            <rFont val="Tahoma"/>
            <family val="2"/>
          </rPr>
          <t>freier Untergrund sichtbar?</t>
        </r>
      </text>
    </comment>
    <comment ref="AG51" authorId="1" shapeId="0">
      <text>
        <r>
          <rPr>
            <sz val="9"/>
            <color indexed="81"/>
            <rFont val="Arial"/>
            <family val="2"/>
          </rPr>
          <t>Abliegevorgang darf max. 30s dauern</t>
        </r>
      </text>
    </comment>
  </commentList>
</comments>
</file>

<file path=xl/comments8.xml><?xml version="1.0" encoding="utf-8"?>
<comments xmlns="http://schemas.openxmlformats.org/spreadsheetml/2006/main">
  <authors>
    <author>Kühl, Nils</author>
    <author>Waade, Jil</author>
    <author>User</author>
  </authors>
  <commentList>
    <comment ref="AE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7" authorId="1" shapeId="0">
      <text>
        <r>
          <rPr>
            <sz val="9"/>
            <color indexed="81"/>
            <rFont val="Arial"/>
            <family val="2"/>
          </rPr>
          <t>Stiefeltest: spürbarer Widerstand, kein Rutschen, kein abruptes Stoppen</t>
        </r>
      </text>
    </comment>
    <comment ref="AG38" authorId="1" shapeId="0">
      <text>
        <r>
          <rPr>
            <sz val="9"/>
            <color indexed="81"/>
            <rFont val="Arial"/>
            <family val="2"/>
          </rPr>
          <t>100cm für horizontalen und vertikalen Kopfschwung zur Verfügung</t>
        </r>
      </text>
    </comment>
    <comment ref="X51" authorId="2" shapeId="0">
      <text>
        <r>
          <rPr>
            <sz val="9"/>
            <color indexed="81"/>
            <rFont val="Arial"/>
            <family val="2"/>
          </rPr>
          <t>freier Untergrund sichtbar?</t>
        </r>
      </text>
    </comment>
    <comment ref="AG53" authorId="1" shapeId="0">
      <text>
        <r>
          <rPr>
            <sz val="9"/>
            <color indexed="81"/>
            <rFont val="Arial"/>
            <family val="2"/>
          </rPr>
          <t>Abliegevorgang darf max. 30s dauern</t>
        </r>
      </text>
    </comment>
    <comment ref="X62" authorId="1" shapeId="0">
      <text>
        <r>
          <rPr>
            <sz val="9"/>
            <color indexed="81"/>
            <rFont val="Arial"/>
            <family val="2"/>
          </rPr>
          <t>&lt;8m² bei behornten Tieren</t>
        </r>
      </text>
    </comment>
    <comment ref="Z62" authorId="1" shapeId="0">
      <text>
        <r>
          <rPr>
            <sz val="9"/>
            <color indexed="81"/>
            <rFont val="Arial"/>
            <family val="2"/>
          </rPr>
          <t>8-12m² bei behornten Tieren</t>
        </r>
      </text>
    </comment>
    <comment ref="AB62" authorId="1" shapeId="0">
      <text>
        <r>
          <rPr>
            <sz val="9"/>
            <color indexed="81"/>
            <rFont val="Arial"/>
            <family val="2"/>
          </rPr>
          <t>&gt;12m² bei behornten Tieren</t>
        </r>
      </text>
    </comment>
  </commentList>
</comments>
</file>

<file path=xl/comments9.xml><?xml version="1.0" encoding="utf-8"?>
<comments xmlns="http://schemas.openxmlformats.org/spreadsheetml/2006/main">
  <authors>
    <author>Kühl, Nils</author>
  </authors>
  <commentList>
    <comment ref="AE4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b</t>
        </r>
        <r>
          <rPr>
            <sz val="9"/>
            <color indexed="81"/>
            <rFont val="Arial"/>
            <family val="2"/>
          </rPr>
          <t>ewerte</t>
        </r>
        <r>
          <rPr>
            <sz val="9"/>
            <color indexed="81"/>
            <rFont val="Tahoma"/>
            <family val="2"/>
          </rPr>
          <t xml:space="preserve">t
</t>
        </r>
      </text>
    </comment>
    <comment ref="AF4" authorId="0" shapeId="0">
      <text>
        <r>
          <rPr>
            <u/>
            <sz val="9"/>
            <color indexed="81"/>
            <rFont val="Arial"/>
            <family val="2"/>
          </rPr>
          <t>n</t>
        </r>
        <r>
          <rPr>
            <sz val="9"/>
            <color indexed="81"/>
            <rFont val="Arial"/>
            <family val="2"/>
          </rPr>
          <t xml:space="preserve">icht </t>
        </r>
        <r>
          <rPr>
            <u/>
            <sz val="9"/>
            <color indexed="81"/>
            <rFont val="Arial"/>
            <family val="2"/>
          </rPr>
          <t>z</t>
        </r>
        <r>
          <rPr>
            <sz val="9"/>
            <color indexed="81"/>
            <rFont val="Arial"/>
            <family val="2"/>
          </rPr>
          <t>utreffend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<sst xmlns="http://schemas.openxmlformats.org/spreadsheetml/2006/main" count="3658" uniqueCount="1357">
  <si>
    <t>Kriterium</t>
  </si>
  <si>
    <t>WF</t>
  </si>
  <si>
    <t>Bemerkung</t>
  </si>
  <si>
    <t>Epidemiologische Faktoren</t>
  </si>
  <si>
    <t>Ausbringung von betriebsfremder Gülle auf eigene Flächen</t>
  </si>
  <si>
    <t>Besucherkleidung</t>
  </si>
  <si>
    <t>Betriebsstiefel</t>
  </si>
  <si>
    <t>Besucherstiefel/ bzw. -überzieher</t>
  </si>
  <si>
    <t>Außenanlage</t>
  </si>
  <si>
    <t>Ordnung, Sauberkeit, Zustand</t>
  </si>
  <si>
    <t>Einzäunung</t>
  </si>
  <si>
    <t>geographische Einordnung der Anlage</t>
  </si>
  <si>
    <t>Höhe</t>
  </si>
  <si>
    <t>Kontrolle</t>
  </si>
  <si>
    <t>Verschluss der Ställe, Lagerräume u.a.</t>
  </si>
  <si>
    <t>Verantwortlichkeit</t>
  </si>
  <si>
    <t>Art</t>
  </si>
  <si>
    <t>Hinweisschilder</t>
  </si>
  <si>
    <t>THK</t>
  </si>
  <si>
    <t>ungenügend</t>
  </si>
  <si>
    <t>bedingt geeignet</t>
  </si>
  <si>
    <t>nicht erfüllt</t>
  </si>
  <si>
    <t>erfüllt</t>
  </si>
  <si>
    <t>teilweise erfüllt</t>
  </si>
  <si>
    <t>nein</t>
  </si>
  <si>
    <t>ja</t>
  </si>
  <si>
    <t>ungünstig</t>
  </si>
  <si>
    <t>gut</t>
  </si>
  <si>
    <t>Teilaspekte ungünstig</t>
  </si>
  <si>
    <t>befriedigend</t>
  </si>
  <si>
    <t>bedingt gegeben</t>
  </si>
  <si>
    <t>nie</t>
  </si>
  <si>
    <t>sporadisch</t>
  </si>
  <si>
    <t>regelmäßig</t>
  </si>
  <si>
    <t>keine</t>
  </si>
  <si>
    <t>klar geregelt</t>
  </si>
  <si>
    <t>immer</t>
  </si>
  <si>
    <t>nicht möglich</t>
  </si>
  <si>
    <t>teilweise</t>
  </si>
  <si>
    <t>nicht vorhanden</t>
  </si>
  <si>
    <t>vorhanden</t>
  </si>
  <si>
    <t>Standort</t>
  </si>
  <si>
    <t>Verkehr</t>
  </si>
  <si>
    <t>Fahrzeugverkehr</t>
  </si>
  <si>
    <t xml:space="preserve">Berührungspunkte Fahrwege (Futter, Gülle, TKB, Milch) </t>
  </si>
  <si>
    <t>Parkplätze</t>
  </si>
  <si>
    <t>auf Anlagengelände</t>
  </si>
  <si>
    <t>außerhalb Anlage</t>
  </si>
  <si>
    <t>Personenverkehr</t>
  </si>
  <si>
    <t>Besucherordnung</t>
  </si>
  <si>
    <t>Besucherbuch</t>
  </si>
  <si>
    <t>Zutritt zur Anlage</t>
  </si>
  <si>
    <t>frei</t>
  </si>
  <si>
    <t>nur nach Anmeldung</t>
  </si>
  <si>
    <t>Speise- und Aufenthaltsraum</t>
  </si>
  <si>
    <t>Toiletten</t>
  </si>
  <si>
    <t>2. Reinigung und Desinfektion</t>
  </si>
  <si>
    <t>Desinfektionseinrichtungen</t>
  </si>
  <si>
    <t>Desinfektionsmittel</t>
  </si>
  <si>
    <t>unregelmäßig</t>
  </si>
  <si>
    <t>nur Wasser</t>
  </si>
  <si>
    <t>Seife + Desinfektionsmittel</t>
  </si>
  <si>
    <t>R/D - Einrichtungen für Hände</t>
  </si>
  <si>
    <t>R/D - Einrichtungen für Schuhwerk</t>
  </si>
  <si>
    <t>Milchviehstall</t>
  </si>
  <si>
    <t>Kälberstall</t>
  </si>
  <si>
    <t>Jungrinderstall</t>
  </si>
  <si>
    <t>Quarantänestall</t>
  </si>
  <si>
    <t>Krankenstall</t>
  </si>
  <si>
    <t>im Milchviehstall</t>
  </si>
  <si>
    <t>im Kälberstall</t>
  </si>
  <si>
    <t>im Jungrinderstall</t>
  </si>
  <si>
    <t>im Quarantänestall</t>
  </si>
  <si>
    <t>im Krankenstall</t>
  </si>
  <si>
    <t>im Abkalbestall</t>
  </si>
  <si>
    <t>Reinigung</t>
  </si>
  <si>
    <t>Abkalbestall</t>
  </si>
  <si>
    <t>Geräte, Gegenstände</t>
  </si>
  <si>
    <t>Abfolge der Reinigung (Trockenreinigung, Einweichen, Nassreinigung) wird eingehalten</t>
  </si>
  <si>
    <t>Verwendung von Reinigungsmitteln (Tenside)</t>
  </si>
  <si>
    <t>umfassende Reinigung nach Plan bzw. Anweisung:</t>
  </si>
  <si>
    <t>Desinfektion</t>
  </si>
  <si>
    <t>Reinigung vor jeder Desinfektion</t>
  </si>
  <si>
    <t>Nachweisführung über Desinfektion und Tupferkontrolle 1x / J.</t>
  </si>
  <si>
    <t>Futtermittelhygiene</t>
  </si>
  <si>
    <t>Verantwortlichkeit bei Futtermittelübergabe</t>
  </si>
  <si>
    <t>Zustand</t>
  </si>
  <si>
    <t>Vermischen alt / neu</t>
  </si>
  <si>
    <t>offen</t>
  </si>
  <si>
    <t>außen</t>
  </si>
  <si>
    <t>nach jeder Leerung</t>
  </si>
  <si>
    <t>Tränkwasserhygiene</t>
  </si>
  <si>
    <t>Ausreichende Anzahl an Tränken</t>
  </si>
  <si>
    <t>Angepasste Höhe (max. 80 cm)</t>
  </si>
  <si>
    <t>Durchflussgeschwindigkeit, Wassernachlauf</t>
  </si>
  <si>
    <t>mittel</t>
  </si>
  <si>
    <t>Tränken zugänglich von 3 Seiten</t>
  </si>
  <si>
    <t>Tränken kippbar</t>
  </si>
  <si>
    <t>Reinigung, Ablassen, Kontrolle der Tränken</t>
  </si>
  <si>
    <t>Sauberkeit Tränken (grobsinnlich)</t>
  </si>
  <si>
    <t>sauber</t>
  </si>
  <si>
    <t>verschmutzt</t>
  </si>
  <si>
    <t>ggr verschmutzt</t>
  </si>
  <si>
    <t>Tränkwasserqualität (grobsinnlich)</t>
  </si>
  <si>
    <t>schlecht</t>
  </si>
  <si>
    <t>Verhinderung Koten in Tränke</t>
  </si>
  <si>
    <t>Notwasserversorgung</t>
  </si>
  <si>
    <t>Tierkörperbeseitigung</t>
  </si>
  <si>
    <t>Lagerung</t>
  </si>
  <si>
    <t>Räumlichkeit</t>
  </si>
  <si>
    <t>im Freien</t>
  </si>
  <si>
    <t>frei zugänglicher Raum</t>
  </si>
  <si>
    <t>verschlossen</t>
  </si>
  <si>
    <t>Art der Lagerung</t>
  </si>
  <si>
    <t>auf dem Boden</t>
  </si>
  <si>
    <t>Größe</t>
  </si>
  <si>
    <t>nicht geeignet</t>
  </si>
  <si>
    <t>geeignet</t>
  </si>
  <si>
    <t>R/D-Eignung</t>
  </si>
  <si>
    <t>ungeeignet</t>
  </si>
  <si>
    <t>Verantwortlichkeit / Kontrolle des Abtransports</t>
  </si>
  <si>
    <t>Tierkörperbeseitigung-Abtransport</t>
  </si>
  <si>
    <t xml:space="preserve">Lage / Einordnung </t>
  </si>
  <si>
    <t>Abproduktebeseitigung</t>
  </si>
  <si>
    <t>Flüssigmist</t>
  </si>
  <si>
    <t>Lagerkapazität</t>
  </si>
  <si>
    <t>&lt; 6 Monate</t>
  </si>
  <si>
    <r>
      <t>³</t>
    </r>
    <r>
      <rPr>
        <sz val="10"/>
        <rFont val="Arial"/>
        <family val="2"/>
      </rPr>
      <t xml:space="preserve"> 6 Monate</t>
    </r>
  </si>
  <si>
    <t>Entnahmeplatz</t>
  </si>
  <si>
    <t>nicht befestigt</t>
  </si>
  <si>
    <t>befestigt</t>
  </si>
  <si>
    <t>Reinigung verschmutzte Entnahmestellen</t>
  </si>
  <si>
    <t>Leitung Reinigungs- und Niederschlagwasser in Lagerbehälter</t>
  </si>
  <si>
    <t>Festmist</t>
  </si>
  <si>
    <t xml:space="preserve">geregelter Jaucheabfluss </t>
  </si>
  <si>
    <t>befestigte Mistlagerstätte</t>
  </si>
  <si>
    <t>Mistlagerstätte dreiseitig umschlossen</t>
  </si>
  <si>
    <t>Sammlung Jauche und Niederschlagswasser in Jauchebehälter</t>
  </si>
  <si>
    <t>Abprodukteabtransport</t>
  </si>
  <si>
    <t>Fahrzeug fährt auch andere Betriebe an</t>
  </si>
  <si>
    <t>Gestaltung der Übergabestellen</t>
  </si>
  <si>
    <t>Entfernung zum Stall</t>
  </si>
  <si>
    <t>am Stall</t>
  </si>
  <si>
    <t>nahe empf. Bereiche</t>
  </si>
  <si>
    <t>Säcke in verschl. Raum</t>
  </si>
  <si>
    <t>Tonnen frei zugänglich</t>
  </si>
  <si>
    <t>Tonne,nicht frei zugänglich</t>
  </si>
  <si>
    <t>Art der Sammlung und Lagerung</t>
  </si>
  <si>
    <t>Säcke, frei zugänglich</t>
  </si>
  <si>
    <t>Abtransport alle</t>
  </si>
  <si>
    <r>
      <t>³</t>
    </r>
    <r>
      <rPr>
        <sz val="10"/>
        <rFont val="Arial"/>
        <family val="2"/>
      </rPr>
      <t xml:space="preserve"> 30 Tage</t>
    </r>
  </si>
  <si>
    <r>
      <t>£</t>
    </r>
    <r>
      <rPr>
        <sz val="10"/>
        <rFont val="Arial"/>
        <family val="2"/>
      </rPr>
      <t xml:space="preserve"> 14 Tage</t>
    </r>
  </si>
  <si>
    <r>
      <t>£</t>
    </r>
    <r>
      <rPr>
        <sz val="10"/>
        <rFont val="Arial"/>
        <family val="2"/>
      </rPr>
      <t xml:space="preserve"> 7 Tage</t>
    </r>
  </si>
  <si>
    <t>Schadnagerbekämpfung</t>
  </si>
  <si>
    <t>Entwesung</t>
  </si>
  <si>
    <t>Befallsstärke</t>
  </si>
  <si>
    <t>Verantwortlichkeit / Kontrolle</t>
  </si>
  <si>
    <t>Durchführung</t>
  </si>
  <si>
    <t>Fliegenbekämpfung</t>
  </si>
  <si>
    <t>stark</t>
  </si>
  <si>
    <t>gering</t>
  </si>
  <si>
    <t>wird befolgt</t>
  </si>
  <si>
    <t>Laufgänge</t>
  </si>
  <si>
    <t>Höhenunterschied max. 3 mm</t>
  </si>
  <si>
    <t>mind. 3,5 m hinter Futtertisch</t>
  </si>
  <si>
    <t>Abnutzung</t>
  </si>
  <si>
    <t>Verschmutzung</t>
  </si>
  <si>
    <t>Reinigung (während der Belegung)</t>
  </si>
  <si>
    <t>Trittsicherheit / Rutschfestigkeit</t>
  </si>
  <si>
    <t>Trockenheitsgrad</t>
  </si>
  <si>
    <t>Liegeboxen</t>
  </si>
  <si>
    <t>Breite:</t>
  </si>
  <si>
    <t>Tier-Liegeplatz-Verhältnis</t>
  </si>
  <si>
    <t>Fressplatz</t>
  </si>
  <si>
    <t>Fressplatzbreite:</t>
  </si>
  <si>
    <t>Krippenhöhe: mind. 15 cm, max. 40 cm</t>
  </si>
  <si>
    <t xml:space="preserve">Tier-Fressplatzverhältnis </t>
  </si>
  <si>
    <t>Milchviehhaltung</t>
  </si>
  <si>
    <t>planbefestigt</t>
  </si>
  <si>
    <t>perforiert</t>
  </si>
  <si>
    <t>Beton</t>
  </si>
  <si>
    <t>Gussasphalt</t>
  </si>
  <si>
    <t>Gummimatten</t>
  </si>
  <si>
    <t>Maßhaltigkeit</t>
  </si>
  <si>
    <t>Laufgangbreite</t>
  </si>
  <si>
    <t>(ohne Bewertung)</t>
  </si>
  <si>
    <t>hgr</t>
  </si>
  <si>
    <t>mgr - ggr</t>
  </si>
  <si>
    <t xml:space="preserve">mgr </t>
  </si>
  <si>
    <t>mgr</t>
  </si>
  <si>
    <t>ggr - keine</t>
  </si>
  <si>
    <t>ggr - sauber</t>
  </si>
  <si>
    <t>nicht gegeben</t>
  </si>
  <si>
    <t>teilw. Gegeben</t>
  </si>
  <si>
    <t>teilw. gegeben</t>
  </si>
  <si>
    <t>gegeben</t>
  </si>
  <si>
    <t>feucht</t>
  </si>
  <si>
    <t>trocken</t>
  </si>
  <si>
    <t>Sonstiges:</t>
  </si>
  <si>
    <t xml:space="preserve">Länge: </t>
  </si>
  <si>
    <t>unter 1:1</t>
  </si>
  <si>
    <t>1:1 oder darüber</t>
  </si>
  <si>
    <t>gelegentlich; bei Problemen</t>
  </si>
  <si>
    <t>bei Tiefboxe: Wechsel Grundmaterialien</t>
  </si>
  <si>
    <t>mind. 75 cm für laktierende Kühe</t>
  </si>
  <si>
    <t>1:1 oder besser</t>
  </si>
  <si>
    <t>Sondereinrichtungen</t>
  </si>
  <si>
    <t>Bürsten vorhanden, gut zugänglich, rechtzeitiger Ersatz</t>
  </si>
  <si>
    <t>Kälberhaltung</t>
  </si>
  <si>
    <t>Kälberaufzucht</t>
  </si>
  <si>
    <t>Liegebereich Wärmedämmung</t>
  </si>
  <si>
    <t>Reinigung (während Belegung)</t>
  </si>
  <si>
    <t>Auftrittsbreite mind. 80 mm</t>
  </si>
  <si>
    <t>Management</t>
  </si>
  <si>
    <t>Krankenstände bzw. Absonderung kranker Kälber</t>
  </si>
  <si>
    <t>Kälberzukauf aus kontrollierten, gesunden Beständen</t>
  </si>
  <si>
    <t>Dokumentation von Erkrankungs- und Todesfällen</t>
  </si>
  <si>
    <t>Kälbertränke</t>
  </si>
  <si>
    <t>Eimertränke</t>
  </si>
  <si>
    <t>Wärmetränke</t>
  </si>
  <si>
    <t>Kalttränke</t>
  </si>
  <si>
    <t>von Hand</t>
  </si>
  <si>
    <t>halbautomatisch</t>
  </si>
  <si>
    <t>vollautomatisch</t>
  </si>
  <si>
    <t>Ringleitungen</t>
  </si>
  <si>
    <t>Abrufstation</t>
  </si>
  <si>
    <t>Abmessen von MAT und Wasser</t>
  </si>
  <si>
    <t>gründliches Rühren der Mischung</t>
  </si>
  <si>
    <t>gründliche Reinigung und Desinfektion der Tränketechnik</t>
  </si>
  <si>
    <t>bei Tränkeautomat: Spülprogramm mit R&amp;D für milchführende Teile</t>
  </si>
  <si>
    <t>Verschmutzung Kälber</t>
  </si>
  <si>
    <t>Jungrinderhaltung</t>
  </si>
  <si>
    <t>Haltungsart</t>
  </si>
  <si>
    <t>Vollspaltenboden</t>
  </si>
  <si>
    <t>Tretmiststall</t>
  </si>
  <si>
    <t>Tieflaufstall</t>
  </si>
  <si>
    <t>Spaltenbodenbuchten mit Liegeboxen</t>
  </si>
  <si>
    <t>Liegeboxenlaufstall</t>
  </si>
  <si>
    <t>Kot- und Laufflächen</t>
  </si>
  <si>
    <t>Spaltenweite max. 30 mm</t>
  </si>
  <si>
    <t>teilw. trocken</t>
  </si>
  <si>
    <t>Liegeflächen</t>
  </si>
  <si>
    <t>Verschmutzung der Tiere</t>
  </si>
  <si>
    <t>Möglichkeit der Tierkontrolle</t>
  </si>
  <si>
    <t>Stalleinrichtung</t>
  </si>
  <si>
    <t>Art, Material, Konstruktion, Zustand</t>
  </si>
  <si>
    <t>Geräte / Gegenstände</t>
  </si>
  <si>
    <t>Klauenhygiene</t>
  </si>
  <si>
    <t>Sachkundige Klauenpflege mind. 2 mal pro Jahr</t>
  </si>
  <si>
    <t>sporadisch; nach Bedarf</t>
  </si>
  <si>
    <t>permanent</t>
  </si>
  <si>
    <t>Lufttemperatur</t>
  </si>
  <si>
    <t>°C</t>
  </si>
  <si>
    <t>Mittelwert(e) aller Messpunkte:</t>
  </si>
  <si>
    <t>rel. Luftfeuchtigkeit</t>
  </si>
  <si>
    <t>%</t>
  </si>
  <si>
    <t>Luftgeschwindigkeit</t>
  </si>
  <si>
    <t>m/s</t>
  </si>
  <si>
    <t>Maximum:</t>
  </si>
  <si>
    <t>Staublast der Stallluft</t>
  </si>
  <si>
    <t>Verstaubung der Ausrüstung</t>
  </si>
  <si>
    <t>Gesamtkeimzahl</t>
  </si>
  <si>
    <t>KBE/m³</t>
  </si>
  <si>
    <t>Schadgase</t>
  </si>
  <si>
    <t>ppm</t>
  </si>
  <si>
    <t>NH3</t>
  </si>
  <si>
    <t>CO2</t>
  </si>
  <si>
    <t>Stallrauminnenbeleuchtung</t>
  </si>
  <si>
    <t>Beleuchtungsstärke</t>
  </si>
  <si>
    <t>lux</t>
  </si>
  <si>
    <t>&lt; 25°C</t>
  </si>
  <si>
    <t>&gt;5°C; &lt; 25°C</t>
  </si>
  <si>
    <t>eingehalten</t>
  </si>
  <si>
    <r>
      <t>erfüllt (</t>
    </r>
    <r>
      <rPr>
        <sz val="10"/>
        <rFont val="Symbol"/>
        <family val="1"/>
        <charset val="2"/>
      </rPr>
      <t>®)</t>
    </r>
  </si>
  <si>
    <r>
      <t xml:space="preserve">£ </t>
    </r>
    <r>
      <rPr>
        <sz val="10"/>
        <rFont val="Arial"/>
        <family val="2"/>
      </rPr>
      <t>1500</t>
    </r>
  </si>
  <si>
    <r>
      <t xml:space="preserve">£ </t>
    </r>
    <r>
      <rPr>
        <sz val="10"/>
        <rFont val="Arial"/>
        <family val="2"/>
      </rPr>
      <t>3000</t>
    </r>
  </si>
  <si>
    <r>
      <t>³</t>
    </r>
    <r>
      <rPr>
        <sz val="10"/>
        <rFont val="Arial"/>
        <family val="2"/>
      </rPr>
      <t xml:space="preserve"> 80 lux</t>
    </r>
  </si>
  <si>
    <t>Desinfektionskontrollbuch</t>
  </si>
  <si>
    <t>Einhaltung Beladenormen</t>
  </si>
  <si>
    <t>Tierverkehr und Tierübergabe</t>
  </si>
  <si>
    <t>tierärztliche Kontrolle</t>
  </si>
  <si>
    <t>Art, Zustand</t>
  </si>
  <si>
    <t>R&amp;D Eignung</t>
  </si>
  <si>
    <t>Quarantäne</t>
  </si>
  <si>
    <t>Quarantäne- / Isolierstall</t>
  </si>
  <si>
    <t>Kapazität</t>
  </si>
  <si>
    <t>Bewirtschaftung</t>
  </si>
  <si>
    <t>Alles-rein-Alles-raus-Prinzip</t>
  </si>
  <si>
    <t>getrennte Bewirtschaftung Personal (o. Schutzkleidung, Stiefeldesinfektion)</t>
  </si>
  <si>
    <t>getrennte Bewirtschaftung Fütterung</t>
  </si>
  <si>
    <t>getrennte Bewirtschaftung Abprodukte</t>
  </si>
  <si>
    <t>Quarantänezeit</t>
  </si>
  <si>
    <t>&lt; 4 Wochen</t>
  </si>
  <si>
    <r>
      <t>³</t>
    </r>
    <r>
      <rPr>
        <sz val="10"/>
        <rFont val="Arial"/>
        <family val="2"/>
      </rPr>
      <t xml:space="preserve"> 4 Wochen</t>
    </r>
  </si>
  <si>
    <t>Krankenisolierung</t>
  </si>
  <si>
    <t>Krankenstall- / Abteil</t>
  </si>
  <si>
    <t>Maße:</t>
  </si>
  <si>
    <t>Einzelbuchten mind. 12 m²</t>
  </si>
  <si>
    <t>Gruppenbuchten mind. 8 m² pro Tier</t>
  </si>
  <si>
    <t>Bucht tief eingestreut</t>
  </si>
  <si>
    <t>gründliche Reinigung und Desinfektion nach jeder Belegung</t>
  </si>
  <si>
    <t>konsequent</t>
  </si>
  <si>
    <t>separate Bucht</t>
  </si>
  <si>
    <t>separater Stall</t>
  </si>
  <si>
    <t>Nutzung als Abkalbebucht</t>
  </si>
  <si>
    <t>Abkalbebucht</t>
  </si>
  <si>
    <t>Ausstattung</t>
  </si>
  <si>
    <t>Fixiermöglichkeit</t>
  </si>
  <si>
    <t>Einsehbarkeit</t>
  </si>
  <si>
    <t>Geburtshelfende: gewaschene und desinfizierte Hände und Ober- und Unterarme</t>
  </si>
  <si>
    <t>Nabeldesinfektion</t>
  </si>
  <si>
    <t>Kontrolle des Puerperiums (Rektaltemperaturmessung)</t>
  </si>
  <si>
    <t>Utensilien Geburtshilfe nach jeder Benutzung R&amp;D</t>
  </si>
  <si>
    <t>gründliche R&amp;D nach jeder Belegung</t>
  </si>
  <si>
    <t>Melkstand</t>
  </si>
  <si>
    <t>Art:</t>
  </si>
  <si>
    <t>Händewasch- und Desinfektionsmöglichkeit für Melker</t>
  </si>
  <si>
    <t>Reinigung Melkstand nach jeder Benutzung</t>
  </si>
  <si>
    <t>Desinfektion Melkstand</t>
  </si>
  <si>
    <t>Sauberkeit</t>
  </si>
  <si>
    <t>Melkzeugzwischendesinfektion</t>
  </si>
  <si>
    <t>Melkvorgang</t>
  </si>
  <si>
    <t>Durchführung Hände-/ und Unterarmdesinfektion Melker</t>
  </si>
  <si>
    <t>Wartezeitmilch und Milch kranker Tiere in Extra-Tank / verwerfen</t>
  </si>
  <si>
    <t>Euterhygiene</t>
  </si>
  <si>
    <t>Gesamteindruck Sauberkeit Euter</t>
  </si>
  <si>
    <t>Dippen</t>
  </si>
  <si>
    <t>Milchhygiene</t>
  </si>
  <si>
    <t>Keimgehalt letzte Abholung (&lt; 100 000 Keime/ml)</t>
  </si>
  <si>
    <t>Zellgehalt letzte Abholung (&lt; 400 000 Zellen/ml)</t>
  </si>
  <si>
    <t>R&amp;D Kühltanks nach jeder Abholung</t>
  </si>
  <si>
    <t>separater Milchlagerraum</t>
  </si>
  <si>
    <t>kein direkter Zugang aus Stall</t>
  </si>
  <si>
    <t>Abholintervall Milchsammelwagen:</t>
  </si>
  <si>
    <t>selten; unregelmäßig</t>
  </si>
  <si>
    <t>hgr verschmutzt</t>
  </si>
  <si>
    <t>R&amp;D Melkzeug und Milchleitungen n. Melkdurchgang</t>
  </si>
  <si>
    <t>bei Bedarf</t>
  </si>
  <si>
    <t>jedes Tier</t>
  </si>
  <si>
    <t>nie; selten</t>
  </si>
  <si>
    <t>nicht eingehalten</t>
  </si>
  <si>
    <t>Produktionsablauf</t>
  </si>
  <si>
    <t>getrennte Bewirtschaftung verschiedener Abteile</t>
  </si>
  <si>
    <t>Verantwortlichkeiten versch. Bereiche</t>
  </si>
  <si>
    <t>Mitarbeiterinformation über Produktions- und Leistungsdaten, Problembesprechungen</t>
  </si>
  <si>
    <t>Tierärztliche Bestandsbetreuung</t>
  </si>
  <si>
    <t xml:space="preserve">               Desinfektionseinrichtungen</t>
  </si>
  <si>
    <t xml:space="preserve">                       Futtermittelhygiene</t>
  </si>
  <si>
    <t xml:space="preserve">                    Tränkwasserhygiene</t>
  </si>
  <si>
    <t xml:space="preserve">               Tierkörperbeseitigung</t>
  </si>
  <si>
    <t xml:space="preserve">        Stallklima Milchviehhaltung</t>
  </si>
  <si>
    <t xml:space="preserve">            Stallklima Kälberaufzucht</t>
  </si>
  <si>
    <t xml:space="preserve">   Stallklima Jungrinderhaltung</t>
  </si>
  <si>
    <t xml:space="preserve">                     Krankenisolierung</t>
  </si>
  <si>
    <t xml:space="preserve">                         Geburtshygiene</t>
  </si>
  <si>
    <t xml:space="preserve">             2. Reinigung und Desinfektion</t>
  </si>
  <si>
    <t>täglich</t>
  </si>
  <si>
    <t>umfassende Desinfektion nach Plan bzw. Anweisung:</t>
  </si>
  <si>
    <t>zweiseitig</t>
  </si>
  <si>
    <t>Liegebereich Verschmutzung</t>
  </si>
  <si>
    <r>
      <t>nicht erfüllt (</t>
    </r>
    <r>
      <rPr>
        <sz val="10"/>
        <rFont val="Symbol"/>
        <family val="1"/>
        <charset val="2"/>
      </rPr>
      <t>®)</t>
    </r>
  </si>
  <si>
    <t>Schimmelpilze</t>
  </si>
  <si>
    <r>
      <t>³</t>
    </r>
    <r>
      <rPr>
        <sz val="10"/>
        <rFont val="Arial"/>
        <family val="2"/>
      </rPr>
      <t xml:space="preserve"> 1,0E+07</t>
    </r>
  </si>
  <si>
    <r>
      <t>³</t>
    </r>
    <r>
      <rPr>
        <sz val="10"/>
        <rFont val="Arial"/>
        <family val="2"/>
      </rPr>
      <t xml:space="preserve"> 1,0E+05</t>
    </r>
  </si>
  <si>
    <t>&lt; 1,0E+05</t>
  </si>
  <si>
    <r>
      <t>³</t>
    </r>
    <r>
      <rPr>
        <sz val="10"/>
        <rFont val="Arial"/>
        <family val="2"/>
      </rPr>
      <t xml:space="preserve"> 20</t>
    </r>
  </si>
  <si>
    <r>
      <t xml:space="preserve">&lt; </t>
    </r>
    <r>
      <rPr>
        <sz val="10"/>
        <rFont val="Arial"/>
        <family val="2"/>
      </rPr>
      <t>10</t>
    </r>
  </si>
  <si>
    <r>
      <t xml:space="preserve">³ </t>
    </r>
    <r>
      <rPr>
        <sz val="10"/>
        <rFont val="Arial"/>
        <family val="2"/>
      </rPr>
      <t>10</t>
    </r>
  </si>
  <si>
    <t>&gt; 1500</t>
  </si>
  <si>
    <t>&gt; 3000</t>
  </si>
  <si>
    <t>&gt; 80 %</t>
  </si>
  <si>
    <t>&gt; 25°C</t>
  </si>
  <si>
    <t>&lt; 80 lux</t>
  </si>
  <si>
    <t>Allgemein</t>
  </si>
  <si>
    <t>Abkalbebucht vorhanden</t>
  </si>
  <si>
    <t>Geburtshygiene</t>
  </si>
  <si>
    <t>nur gewaschen</t>
  </si>
  <si>
    <t>nur Reinigung</t>
  </si>
  <si>
    <t>nicht täglich</t>
  </si>
  <si>
    <t>Gesamthygienekennziffer</t>
  </si>
  <si>
    <r>
      <t xml:space="preserve">Temperatur </t>
    </r>
    <r>
      <rPr>
        <sz val="10"/>
        <rFont val="Symbol"/>
        <family val="1"/>
        <charset val="2"/>
      </rPr>
      <t xml:space="preserve">£ </t>
    </r>
    <r>
      <rPr>
        <sz val="10"/>
        <rFont val="Arial"/>
        <family val="2"/>
      </rPr>
      <t>8</t>
    </r>
    <r>
      <rPr>
        <sz val="10"/>
        <rFont val="Arial"/>
        <family val="2"/>
      </rPr>
      <t>°C</t>
    </r>
  </si>
  <si>
    <t>Melktechnik</t>
  </si>
  <si>
    <t>Melkmanagement</t>
  </si>
  <si>
    <t xml:space="preserve">     Lagerung</t>
  </si>
  <si>
    <t xml:space="preserve">   Melktechnik</t>
  </si>
  <si>
    <t>1. Biosicherheit</t>
  </si>
  <si>
    <t>Außenklima</t>
  </si>
  <si>
    <t>Lichtstärke</t>
  </si>
  <si>
    <t>Wetterlage</t>
  </si>
  <si>
    <t>n.z.</t>
  </si>
  <si>
    <t>n.b.</t>
  </si>
  <si>
    <t>Wichtungsfaktor</t>
  </si>
  <si>
    <t>nicht bewertet</t>
  </si>
  <si>
    <t>nicht zutreffend</t>
  </si>
  <si>
    <t>Punktzahl von 100</t>
  </si>
  <si>
    <t>Hygienekennziffer (max. 3,00)</t>
  </si>
  <si>
    <t>Punkte</t>
  </si>
  <si>
    <t>Besamungshygiene</t>
  </si>
  <si>
    <t>externer Besamer</t>
  </si>
  <si>
    <t>Eigenbestandsbesamung</t>
  </si>
  <si>
    <t>Quarantäne bei Zukauf</t>
  </si>
  <si>
    <t>tierärztl Untersuchung bei Zukauf</t>
  </si>
  <si>
    <t>Zukauf nur mit Bescheinigung Deckseuchenfreiheit</t>
  </si>
  <si>
    <t xml:space="preserve">Zukauf nur aus kontrollierten, gesunden Beständen </t>
  </si>
  <si>
    <t>regelmäßige Reinigung</t>
  </si>
  <si>
    <t>unregelmäßig, bei Bedarf</t>
  </si>
  <si>
    <t>Besamer</t>
  </si>
  <si>
    <t>betriebseigene Arbeitsschutz- und Hygienekleidung</t>
  </si>
  <si>
    <t>betriebseigene Stiefel bzw. -überzieher</t>
  </si>
  <si>
    <t>Qualifikation mind.: Lehrgang als Besamungsbeauftragter</t>
  </si>
  <si>
    <t>Durchführung Hände- und Armdesinfektion</t>
  </si>
  <si>
    <t>Besamungsvorgang</t>
  </si>
  <si>
    <t>Verwendung von Pinzette zur Entnahme der Pailletten</t>
  </si>
  <si>
    <t>Identititätskontrolle der Portion</t>
  </si>
  <si>
    <t>Befolgung Auftauanweisung Besamungsstation</t>
  </si>
  <si>
    <t>Thermometer zu Kontrolle Temperatur Wasserbad</t>
  </si>
  <si>
    <t>Kontrolle Auftauzeit per Stoppuhr</t>
  </si>
  <si>
    <t>Transport besamungsfertige Pipette: Schutz vor Schmutz und Feuchtigkeit</t>
  </si>
  <si>
    <t>Transport besamungsfertige Pipette: Schutz vor Temperaturschwankungen</t>
  </si>
  <si>
    <t>trockene Reinigung der Scham</t>
  </si>
  <si>
    <t>Kontrolle Besamungsgerät nach Insemination auf Absonderungen (Blut, Eiter)</t>
  </si>
  <si>
    <t>Dokumentation:</t>
  </si>
  <si>
    <t>korrekte Bezeichnung Spermaportion</t>
  </si>
  <si>
    <t>korrekte Identität besamtes Tier</t>
  </si>
  <si>
    <t>Datenerfassung</t>
  </si>
  <si>
    <t>Arbeitsschutz</t>
  </si>
  <si>
    <t>Fluchtmöglichkeiten vor Bullen vorhanden (z.B. Mannlöcher, Fluchtecken)</t>
  </si>
  <si>
    <t xml:space="preserve">Kennzeichnung: 'Bulle läuft mit' vorhanden </t>
  </si>
  <si>
    <t xml:space="preserve">                      Besamungshygiene</t>
  </si>
  <si>
    <t>&lt; 80%</t>
  </si>
  <si>
    <t>Ursprung des Wassers</t>
  </si>
  <si>
    <t>bei Brunnen:Tränkwasseruntersuchung mind. 1x pro Jahr</t>
  </si>
  <si>
    <t>Hindernisse/Stufen vorhanden</t>
  </si>
  <si>
    <t>auf Betonplatte</t>
  </si>
  <si>
    <t>geschlossenes Behältnis</t>
  </si>
  <si>
    <t>baulicher Zustand</t>
  </si>
  <si>
    <t>Abdeckung vorhanden</t>
  </si>
  <si>
    <t>geschützt vor Raubwild</t>
  </si>
  <si>
    <t>Schwarz-Weiß-Trennung eingehalten</t>
  </si>
  <si>
    <t>Restmüll</t>
  </si>
  <si>
    <t>Biogasanlage</t>
  </si>
  <si>
    <t>Substrat</t>
  </si>
  <si>
    <t>Fahrwege</t>
  </si>
  <si>
    <t>Lage/Einordnung</t>
  </si>
  <si>
    <t>Vogelvergrämung</t>
  </si>
  <si>
    <t>Befallsstärke kontrolliert</t>
  </si>
  <si>
    <t xml:space="preserve">Verantwortlichkeit </t>
  </si>
  <si>
    <t>Bekämpfungsprotokoll</t>
  </si>
  <si>
    <t>Köder nicht in Reichweite von Tieren</t>
  </si>
  <si>
    <t>Köder nicht in Kontakt mit Futtermitteln</t>
  </si>
  <si>
    <t>Sicherheitsdatenblätter für Biozide vorhanden</t>
  </si>
  <si>
    <t>Frequenz Mistschieber</t>
  </si>
  <si>
    <t>&lt;5xtgl.</t>
  </si>
  <si>
    <t>&gt;5xtgl.</t>
  </si>
  <si>
    <t>dauerhaft</t>
  </si>
  <si>
    <t>Frequenz der Boxenpflege</t>
  </si>
  <si>
    <t>2xtgl</t>
  </si>
  <si>
    <t>Frequenz Nachstreuen</t>
  </si>
  <si>
    <t>1xwöchentl</t>
  </si>
  <si>
    <t>Liegefläche trittsicher und verformbar</t>
  </si>
  <si>
    <t>Trockenheit</t>
  </si>
  <si>
    <t>Grundreinigung</t>
  </si>
  <si>
    <t>ebene Liegefläche</t>
  </si>
  <si>
    <t>frei von Verletzungsrisiken</t>
  </si>
  <si>
    <t>Komfortverhalten der Kühe nicht eingeschränkt</t>
  </si>
  <si>
    <t>Abliege- und Aufstehverhalten nicht eingeschränkt</t>
  </si>
  <si>
    <t>Bugschwelle max. 15 cm</t>
  </si>
  <si>
    <t>Ausstrecken der Vorderbeine</t>
  </si>
  <si>
    <t>möglich</t>
  </si>
  <si>
    <t>höher</t>
  </si>
  <si>
    <t>nicht verformbar</t>
  </si>
  <si>
    <t>verformbar und maßhaltig</t>
  </si>
  <si>
    <t>gegenständig mind. 250 cm</t>
  </si>
  <si>
    <t>wandständig mind. 280 cm</t>
  </si>
  <si>
    <t>Höhe Nackenrohr mind. 130cm</t>
  </si>
  <si>
    <t>Abstand Nackenrohr-Kotstufe</t>
  </si>
  <si>
    <t>Tiefbox: 170-175cm</t>
  </si>
  <si>
    <t>Hochbox: 165-170cm</t>
  </si>
  <si>
    <t>Höhe Kotstufe 20cm</t>
  </si>
  <si>
    <t>120-125 cm</t>
  </si>
  <si>
    <t>Tiefbox</t>
  </si>
  <si>
    <t>Kalk-Stroh-Matratze</t>
  </si>
  <si>
    <t>Mistmatratze</t>
  </si>
  <si>
    <t>Sand</t>
  </si>
  <si>
    <t>Güllefeststoffe</t>
  </si>
  <si>
    <t>Sägemehl</t>
  </si>
  <si>
    <t>sonstige:</t>
  </si>
  <si>
    <t>Hochbox</t>
  </si>
  <si>
    <t>Gummimatte</t>
  </si>
  <si>
    <t>Wasserbett</t>
  </si>
  <si>
    <t>Häckselstroh</t>
  </si>
  <si>
    <t>Sägespäne</t>
  </si>
  <si>
    <t>Kopffreiheit</t>
  </si>
  <si>
    <t>eingeschränkt</t>
  </si>
  <si>
    <t>Neigung Fressgitter max. 15°</t>
  </si>
  <si>
    <t>Spaltenweite max. 36 mm</t>
  </si>
  <si>
    <t>Epoxharz</t>
  </si>
  <si>
    <t>Fliesen</t>
  </si>
  <si>
    <t>intakt</t>
  </si>
  <si>
    <t>teilweise defekt</t>
  </si>
  <si>
    <t>stark beschädigt</t>
  </si>
  <si>
    <t>Beschichtung Futtertisch</t>
  </si>
  <si>
    <t>Verschmutzung Futtertisch</t>
  </si>
  <si>
    <t>Abstand zu</t>
  </si>
  <si>
    <t>Kälbern</t>
  </si>
  <si>
    <t>laktierenden Kühen</t>
  </si>
  <si>
    <t>schmutzig</t>
  </si>
  <si>
    <t>sehr schmutzig</t>
  </si>
  <si>
    <t>Sauberkeit des Stalles grobsinnlich</t>
  </si>
  <si>
    <t>Nachstreuen</t>
  </si>
  <si>
    <t>Lichtverhältnisse</t>
  </si>
  <si>
    <r>
      <rPr>
        <sz val="10"/>
        <rFont val="Calibri"/>
        <family val="2"/>
      </rPr>
      <t>≥</t>
    </r>
    <r>
      <rPr>
        <sz val="10"/>
        <rFont val="Arial"/>
        <family val="2"/>
      </rPr>
      <t>150 lux</t>
    </r>
  </si>
  <si>
    <t>ganzjährig</t>
  </si>
  <si>
    <t>Vegetationsperiode</t>
  </si>
  <si>
    <t>Weide</t>
  </si>
  <si>
    <t>Auslauf</t>
  </si>
  <si>
    <t>Zugang zu Auslauf und Weide</t>
  </si>
  <si>
    <t>bis zu 4h/Tag</t>
  </si>
  <si>
    <t>ständig</t>
  </si>
  <si>
    <t>verschieden</t>
  </si>
  <si>
    <t>Enthornung</t>
  </si>
  <si>
    <t>Brenner</t>
  </si>
  <si>
    <t>mechanisch</t>
  </si>
  <si>
    <t>Alter</t>
  </si>
  <si>
    <t>Medikation</t>
  </si>
  <si>
    <t>ohne</t>
  </si>
  <si>
    <t>Kolostrummanagement</t>
  </si>
  <si>
    <t>Gewinnung</t>
  </si>
  <si>
    <t>Wo erfolgt das Abmelken?</t>
  </si>
  <si>
    <t>Abmelkmenge</t>
  </si>
  <si>
    <t>Qualitätsbestimmung</t>
  </si>
  <si>
    <t>Parameter Kuh</t>
  </si>
  <si>
    <t>Spindel</t>
  </si>
  <si>
    <t>Refraktometer</t>
  </si>
  <si>
    <t>Dokumentation</t>
  </si>
  <si>
    <t>Konsequenz bei Kolostrum schlechter Qualität</t>
  </si>
  <si>
    <t>Verarbeitung</t>
  </si>
  <si>
    <t>Vertränkung</t>
  </si>
  <si>
    <t>Vertränkung von muttertreuem Kolostrum?</t>
  </si>
  <si>
    <t>Behandlungspläne vorhanden</t>
  </si>
  <si>
    <t>Zuständigkeit für Gesundheitskontrolle und Behandlungen</t>
  </si>
  <si>
    <t>getrennte Bewirtschaftung</t>
  </si>
  <si>
    <t>Schlitzweite max. 2,5cm</t>
  </si>
  <si>
    <t>Auftrittsbreite mind. 8cm</t>
  </si>
  <si>
    <t>Tierkontrolle mind. 2xtgl.</t>
  </si>
  <si>
    <t>2xtgl.</t>
  </si>
  <si>
    <t>Boxenmaße mind. 120cm x 80cm x 80cm</t>
  </si>
  <si>
    <t>Gruppenhaltung</t>
  </si>
  <si>
    <t>Restfutter</t>
  </si>
  <si>
    <t>bei Verdacht</t>
  </si>
  <si>
    <t>Kontrolle auf schädigende Inhaltsstoffe</t>
  </si>
  <si>
    <t>Rückstellproben bei Bezug von Futtermitteln</t>
  </si>
  <si>
    <t>Rationsberechnung</t>
  </si>
  <si>
    <t>Selektion möglich</t>
  </si>
  <si>
    <t>Struktur</t>
  </si>
  <si>
    <t>WDK - gerecht</t>
  </si>
  <si>
    <t>Futterqualität</t>
  </si>
  <si>
    <t>Kuhverkehr über Futtertisch</t>
  </si>
  <si>
    <t>Frequenz Futteranschieben</t>
  </si>
  <si>
    <t>glatt</t>
  </si>
  <si>
    <t>Ladeanweisung für Fütterer hinterlegt?</t>
  </si>
  <si>
    <t>Futtermittelvorlage</t>
  </si>
  <si>
    <t>Betriebsübersicht</t>
  </si>
  <si>
    <t>Betriebsgröße in ha</t>
  </si>
  <si>
    <t>Betriebsform</t>
  </si>
  <si>
    <t>Besitzverhältnisse</t>
  </si>
  <si>
    <t>Betriebszweige</t>
  </si>
  <si>
    <t>Anzahl angestellter Mitarbeiter</t>
  </si>
  <si>
    <t>Totale Anzahl:</t>
  </si>
  <si>
    <t>Anteil Facharbeiter</t>
  </si>
  <si>
    <t xml:space="preserve">Anzahl: </t>
  </si>
  <si>
    <t>% Anteil:</t>
  </si>
  <si>
    <t>Anteil angelernter Mitarbeiter</t>
  </si>
  <si>
    <t>Anteil ungelernter Mitarbeiter</t>
  </si>
  <si>
    <t>Anteil Mitarbeiter mit Studium</t>
  </si>
  <si>
    <t>Anzahl Lehrlinge</t>
  </si>
  <si>
    <t>Anzahl Herdenmanager</t>
  </si>
  <si>
    <t>Anzahl Dienstleister</t>
  </si>
  <si>
    <t>Hygieneordnung vorhanden?</t>
  </si>
  <si>
    <t>Arbeitsanweisungen vorhanden?</t>
  </si>
  <si>
    <t>Mitarbeiterschulungen</t>
  </si>
  <si>
    <t>Wird ein Herdenmanagementprogramm genutzt?</t>
  </si>
  <si>
    <t>Zuständigkeit für Herdenmanagementprogramm</t>
  </si>
  <si>
    <t>Zuständigkeit der Auswertung von Daten</t>
  </si>
  <si>
    <t>Duschpflicht für Mitarbeiter (rein)</t>
  </si>
  <si>
    <t>Duschpflicht für Betriebsfremde (insb. mit Tierkontakt)</t>
  </si>
  <si>
    <t>nur gestellt</t>
  </si>
  <si>
    <t>Getrennte Haltung und Bewirtschaftung von Rindern und anderen landwirtschaftlichen Zucht- und Nutztieren</t>
  </si>
  <si>
    <t>betriebseigene Haustiere auf Anlage</t>
  </si>
  <si>
    <t>betriebsfremde Haustiere auf Anlage</t>
  </si>
  <si>
    <t>Fotos und verbale Beschreibung:</t>
  </si>
  <si>
    <t>Tor geschlossen?</t>
  </si>
  <si>
    <t>nie / nicht vorhanden</t>
  </si>
  <si>
    <t>nur nachts</t>
  </si>
  <si>
    <t>Einhaltung Ställe</t>
  </si>
  <si>
    <t>Einhaltung Lagerräume</t>
  </si>
  <si>
    <t>Verantwortlichkeit vorhanden?</t>
  </si>
  <si>
    <t>Einhaltung Schwarz/Weiß</t>
  </si>
  <si>
    <t>Mitarbeiterverkehr zwischen den Standorten</t>
  </si>
  <si>
    <t>Art der Besucher?</t>
  </si>
  <si>
    <t>Anzahl pro Monat</t>
  </si>
  <si>
    <t>Desinfektionsdurchfahrwanne oder -matte</t>
  </si>
  <si>
    <t>Desinfektionsmittel vorrätig</t>
  </si>
  <si>
    <t>Seife</t>
  </si>
  <si>
    <t>sachgemäße Anwendung</t>
  </si>
  <si>
    <t>sachgemäße Lagerung</t>
  </si>
  <si>
    <t>Desinfektionsmittel DVG-gelistet?</t>
  </si>
  <si>
    <t>Art verwendete Geräte:</t>
  </si>
  <si>
    <t>Eignung der Bausubstanz zur Reinigung</t>
  </si>
  <si>
    <t>ausreichender Reinigungsgrad beispielhaft an einer Kälberbox</t>
  </si>
  <si>
    <t>Eignung der Bausubstanz zur Desinfektion</t>
  </si>
  <si>
    <t>Eigener Transport?</t>
  </si>
  <si>
    <t>R&amp;D nach Benutzung</t>
  </si>
  <si>
    <t>R&amp;D-Einrichtungen für Transportfahrzeuge</t>
  </si>
  <si>
    <t>Vorhanden?</t>
  </si>
  <si>
    <t>Verantwortlichkeit geregelt?</t>
  </si>
  <si>
    <t>verbale Beschreibung:</t>
  </si>
  <si>
    <t>Eigener überbetrieblicher Transport</t>
  </si>
  <si>
    <t>durchgeführt?</t>
  </si>
  <si>
    <t>Transport anderer Tierarten</t>
  </si>
  <si>
    <t>Fahrzeug hat Kontakt zu anderen Nutztierhaltungen</t>
  </si>
  <si>
    <t>Transportmittel</t>
  </si>
  <si>
    <t>Innerbetrieblicher Transport</t>
  </si>
  <si>
    <t>Kontaminationsrisiko (Erreger, Schadstoffe etc.)</t>
  </si>
  <si>
    <t>nach jedem Gebrauch</t>
  </si>
  <si>
    <t>ausreichende Wassertiefe (15-30 cm)</t>
  </si>
  <si>
    <t>ausreichend Einstreu vorhanden</t>
  </si>
  <si>
    <t>Lagerung Einstreumaterial</t>
  </si>
  <si>
    <t>Lagerung frische Einstreu trocken</t>
  </si>
  <si>
    <t>Lagerung frische Einstreu sauber</t>
  </si>
  <si>
    <t>Klauenpfleger</t>
  </si>
  <si>
    <t>1x/Woche</t>
  </si>
  <si>
    <t>1x/Monat</t>
  </si>
  <si>
    <t>Selektion auf "Gutes Fundament" oder "Klauengesundheit"</t>
  </si>
  <si>
    <t>separate Klauengruppe vorhanden?</t>
  </si>
  <si>
    <t>Befüllungsart</t>
  </si>
  <si>
    <t>automatisch</t>
  </si>
  <si>
    <t>manuell</t>
  </si>
  <si>
    <t>Lage</t>
  </si>
  <si>
    <t>günstig</t>
  </si>
  <si>
    <t>verwendetes Mittel</t>
  </si>
  <si>
    <t>Konzentration</t>
  </si>
  <si>
    <t>Wechsel alle</t>
  </si>
  <si>
    <t>Häufigkeit</t>
  </si>
  <si>
    <t>3x/Woche</t>
  </si>
  <si>
    <t>im Durchlaufen</t>
  </si>
  <si>
    <t>10 Minuten stehen</t>
  </si>
  <si>
    <t>Klauenpflege</t>
  </si>
  <si>
    <t>betriebseigen</t>
  </si>
  <si>
    <t>einfacher Klauenkurs</t>
  </si>
  <si>
    <t>Häufigkeit Herdenschnitt</t>
  </si>
  <si>
    <t>Beginn der Klauenpflege</t>
  </si>
  <si>
    <t>mit Kalbung</t>
  </si>
  <si>
    <t>eingesetzte Instrumente</t>
  </si>
  <si>
    <t>Winkelschleifer</t>
  </si>
  <si>
    <t>Klauenschere</t>
  </si>
  <si>
    <t>Klauenmesser</t>
  </si>
  <si>
    <t>Desinfektion der Instrumente</t>
  </si>
  <si>
    <t>pro Tag</t>
  </si>
  <si>
    <t>Art der Dokumentation</t>
  </si>
  <si>
    <t>Klauenbehandlung</t>
  </si>
  <si>
    <t>2x/Woche</t>
  </si>
  <si>
    <t>Verbandswechsel</t>
  </si>
  <si>
    <t>Klauenpflegestand</t>
  </si>
  <si>
    <t>Rutschfestigkeit</t>
  </si>
  <si>
    <t>griffig</t>
  </si>
  <si>
    <t>rutschig</t>
  </si>
  <si>
    <t>&gt;200</t>
  </si>
  <si>
    <t>Häufigkeit pro Anwendung</t>
  </si>
  <si>
    <t>nach jedem Melken</t>
  </si>
  <si>
    <t>Klauenbad</t>
  </si>
  <si>
    <t>Lahmheitserkennung</t>
  </si>
  <si>
    <t>häufigste Diagnosen</t>
  </si>
  <si>
    <t>Luftkeimgehalt</t>
  </si>
  <si>
    <t>Zukauf?</t>
  </si>
  <si>
    <t>kaltes und warmes Wasser in der Nähe verfügbar</t>
  </si>
  <si>
    <t>getrennte Bewirtschaftung im Bedarfsfall möglich</t>
  </si>
  <si>
    <t>Melken möglich?</t>
  </si>
  <si>
    <t>bedingt</t>
  </si>
  <si>
    <t>Tränkezugang</t>
  </si>
  <si>
    <t>mäßig</t>
  </si>
  <si>
    <t>Fixationsmöglichkeit</t>
  </si>
  <si>
    <t xml:space="preserve">bedingt </t>
  </si>
  <si>
    <t>tlw.geeignet</t>
  </si>
  <si>
    <t>getrennte Aufstallung?</t>
  </si>
  <si>
    <t>Form</t>
  </si>
  <si>
    <t>Anbindung</t>
  </si>
  <si>
    <t>Tiefstreubucht</t>
  </si>
  <si>
    <t>Behandlung</t>
  </si>
  <si>
    <t>Medikamentenlager</t>
  </si>
  <si>
    <t>Verschlossen</t>
  </si>
  <si>
    <t>Tierärztlicher Behandlungsbereich</t>
  </si>
  <si>
    <t>Gesonderter Bereich für Behandlungen?</t>
  </si>
  <si>
    <t>in der Selektion</t>
  </si>
  <si>
    <t>im Krankenst.</t>
  </si>
  <si>
    <t>Andere</t>
  </si>
  <si>
    <t>OP-Bereich</t>
  </si>
  <si>
    <t>gesonderter Bereich vorhanden</t>
  </si>
  <si>
    <t>getrenntes Personal</t>
  </si>
  <si>
    <t>Beurteilung der Klauen während des Melkens</t>
  </si>
  <si>
    <t>Frequenz des Lahmheitsscorings</t>
  </si>
  <si>
    <t>Möglichkeit zur Separierung lahmer Tiere?</t>
  </si>
  <si>
    <t>Klauenpflegestand vorhanden?</t>
  </si>
  <si>
    <t>Anzahl Klauenwannen</t>
  </si>
  <si>
    <t>Anzahl Tiere pro Bad</t>
  </si>
  <si>
    <r>
      <rPr>
        <sz val="10"/>
        <rFont val="Calibri"/>
        <family val="2"/>
      </rPr>
      <t>≤</t>
    </r>
    <r>
      <rPr>
        <sz val="10"/>
        <rFont val="Arial"/>
        <family val="2"/>
      </rPr>
      <t>200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</si>
  <si>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100</t>
    </r>
  </si>
  <si>
    <t xml:space="preserve">         12. Klauenhygiene</t>
  </si>
  <si>
    <t>Durchführung bei Trockenstehern?</t>
  </si>
  <si>
    <t>Tiere mit Verband selektiert?</t>
  </si>
  <si>
    <t>Herdenschnitt</t>
  </si>
  <si>
    <t>1x/Tag</t>
  </si>
  <si>
    <t>Art und Modell:</t>
  </si>
  <si>
    <t>leicht verschmutzt</t>
  </si>
  <si>
    <t>Funktionstüchtigkeit gegeben?</t>
  </si>
  <si>
    <t>2 Schritte mit Hinterklauen?</t>
  </si>
  <si>
    <t>1.</t>
  </si>
  <si>
    <t>2.</t>
  </si>
  <si>
    <t>3.</t>
  </si>
  <si>
    <t>Vorwartebereich vorhanden</t>
  </si>
  <si>
    <t>nein/zu klein</t>
  </si>
  <si>
    <t>Nachwartebereich vorhanden</t>
  </si>
  <si>
    <t>Dienstleister/fremd</t>
  </si>
  <si>
    <t>&lt;24 Monate</t>
  </si>
  <si>
    <t>&lt;12 Monate</t>
  </si>
  <si>
    <t>pro Klaue/Tier</t>
  </si>
  <si>
    <t>Eingesetzte Medikamente</t>
  </si>
  <si>
    <t>handschriftlich</t>
  </si>
  <si>
    <t>digital</t>
  </si>
  <si>
    <t>Auswertung/Konsequenz der Dokumentation</t>
  </si>
  <si>
    <t>Behandlung lahme Tiere</t>
  </si>
  <si>
    <t>Zeit bis zur Behandlung eines neulahmen Tieres</t>
  </si>
  <si>
    <t>bis zu 3 Tage</t>
  </si>
  <si>
    <t>bis zu 5 Tage</t>
  </si>
  <si>
    <t>max. 1 Tag</t>
  </si>
  <si>
    <t>Lahmheitsprävalenz</t>
  </si>
  <si>
    <t>Lahmheitsinzidenz</t>
  </si>
  <si>
    <t>Anzahl Verbandswechsel/Tag</t>
  </si>
  <si>
    <t>durchschnittliche Anzahl Verbandswechsel bis Entlassung</t>
  </si>
  <si>
    <t>feste Behandlungsschemata vorhanden?</t>
  </si>
  <si>
    <t>Einsatz von Klötzen?</t>
  </si>
  <si>
    <t>Qualifikation</t>
  </si>
  <si>
    <t>geprüfter Klauenpfl.</t>
  </si>
  <si>
    <t>wann erfolgt Überweisung an Tierarzt?</t>
  </si>
  <si>
    <t>Säuberung der Klauen</t>
  </si>
  <si>
    <t>Länge &gt;3m</t>
  </si>
  <si>
    <t>Flüssigkeitsspiegel &gt;15cm</t>
  </si>
  <si>
    <t>&gt;300 Kühe</t>
  </si>
  <si>
    <t>200 Kühe</t>
  </si>
  <si>
    <t>100 Kühe</t>
  </si>
  <si>
    <t>Reihenfolge der Gruppen</t>
  </si>
  <si>
    <t>immer gleich</t>
  </si>
  <si>
    <t>wechselnd</t>
  </si>
  <si>
    <t>Einwirkzeit</t>
  </si>
  <si>
    <t>5 Minuten stehen</t>
  </si>
  <si>
    <t>Futter- und Tränkmöglichkeit Vorwartebereich</t>
  </si>
  <si>
    <t>Futter- und Tränkmöglichkeit Nachwartebereich</t>
  </si>
  <si>
    <t>nicht ausreichend</t>
  </si>
  <si>
    <t>ausreichend</t>
  </si>
  <si>
    <t>Brunnen</t>
  </si>
  <si>
    <t>öffentlich</t>
  </si>
  <si>
    <t xml:space="preserve">               Abproduktebeseitigung</t>
  </si>
  <si>
    <t>Baulicher Zustand der Lagerstätte</t>
  </si>
  <si>
    <t>Beschaffenheit des Futtertisches</t>
  </si>
  <si>
    <t>rau</t>
  </si>
  <si>
    <t>Fütterungskonzept</t>
  </si>
  <si>
    <t>Futterart</t>
  </si>
  <si>
    <t>TMR</t>
  </si>
  <si>
    <t xml:space="preserve">andere: </t>
  </si>
  <si>
    <t>separate Kraftfutterstationen</t>
  </si>
  <si>
    <t>Futtermittelakquise und -produktion</t>
  </si>
  <si>
    <t>Werden Grobfuttermittel zugekauft?</t>
  </si>
  <si>
    <t>Verantwortlichkeit für Zukauf</t>
  </si>
  <si>
    <t>Futterbedarfsplanung</t>
  </si>
  <si>
    <t>nicht durchgeführt</t>
  </si>
  <si>
    <t>durchgeführt</t>
  </si>
  <si>
    <t>Beprobung Grundfutter nach Einsilierung?</t>
  </si>
  <si>
    <t>Rationsgestaltung</t>
  </si>
  <si>
    <t>Fütterungsgruppen</t>
  </si>
  <si>
    <t>Kontrolle Bedarfsgerechtigkeit</t>
  </si>
  <si>
    <t>Rationsberechnung durch</t>
  </si>
  <si>
    <t>FM-Berater</t>
  </si>
  <si>
    <t>Wie viele Tage liegt die letzte Rationsberechnung zurück?</t>
  </si>
  <si>
    <t>Futtermittelanalysen</t>
  </si>
  <si>
    <t>Frequenz Futtermittelanalysen</t>
  </si>
  <si>
    <t>&gt; alle 6 Monate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</si>
  <si>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1x/Monat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</si>
  <si>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alle 6 Monate</t>
    </r>
  </si>
  <si>
    <t>Grundfutter</t>
  </si>
  <si>
    <t>Verbrauchsdokumentation</t>
  </si>
  <si>
    <t>Restfutterbestimmung</t>
  </si>
  <si>
    <t>vorhanden?</t>
  </si>
  <si>
    <t>Internes Fütterungscontrolling</t>
  </si>
  <si>
    <t>Anpassung der Tierzahl</t>
  </si>
  <si>
    <t>Bestimmung der Trockensubstanz</t>
  </si>
  <si>
    <t>Kontrolle Mischgenauigkeit</t>
  </si>
  <si>
    <t>Fütterungsroutine</t>
  </si>
  <si>
    <t>Fütterungszeitpunkte in Abstimmung mit</t>
  </si>
  <si>
    <t>Melkprozess</t>
  </si>
  <si>
    <t>Kuhverkehr</t>
  </si>
  <si>
    <t>Futtervorlagefrequenz</t>
  </si>
  <si>
    <t>1xtgl.</t>
  </si>
  <si>
    <t>&gt;2xtgl.</t>
  </si>
  <si>
    <t>2-4xtgl.</t>
  </si>
  <si>
    <t>&gt;4xtgl.</t>
  </si>
  <si>
    <t>Futterreste Lager und Umgebung</t>
  </si>
  <si>
    <t>Futtermittelreste</t>
  </si>
  <si>
    <t>Beseitigung</t>
  </si>
  <si>
    <t>Biogas/Mist</t>
  </si>
  <si>
    <t>Jungvieh</t>
  </si>
  <si>
    <t>Frequenz abschieben</t>
  </si>
  <si>
    <t>&lt;1xtgl.</t>
  </si>
  <si>
    <t>vor jeder Fütterung</t>
  </si>
  <si>
    <r>
      <rPr>
        <sz val="8"/>
        <rFont val="Calibri"/>
        <family val="2"/>
      </rPr>
      <t>≤</t>
    </r>
    <r>
      <rPr>
        <sz val="8"/>
        <rFont val="Arial"/>
        <family val="2"/>
      </rPr>
      <t>10% Überbelegung</t>
    </r>
  </si>
  <si>
    <t>&gt;10% Überbelegung</t>
  </si>
  <si>
    <t>Einsatz elektrischer Kuhtrainer</t>
  </si>
  <si>
    <t>ggr. verschmutzt</t>
  </si>
  <si>
    <t>Fläche pro Tier</t>
  </si>
  <si>
    <t>6-8m²</t>
  </si>
  <si>
    <t>&lt;6m²</t>
  </si>
  <si>
    <t>&gt;8m²</t>
  </si>
  <si>
    <t>Entmistung</t>
  </si>
  <si>
    <t>&gt;alle 6 Monate</t>
  </si>
  <si>
    <t>alle 3-6 Monate</t>
  </si>
  <si>
    <t>&lt; alle 3 Monate</t>
  </si>
  <si>
    <t>mind. 50-70 cm</t>
  </si>
  <si>
    <t xml:space="preserve">Krippenhöhe: </t>
  </si>
  <si>
    <t>15-20 cm</t>
  </si>
  <si>
    <t>getrennt von Kühen und Färsen</t>
  </si>
  <si>
    <t>Liegefläche ausreichend eingestreut</t>
  </si>
  <si>
    <t>ggf. Spaltenboden</t>
  </si>
  <si>
    <t>Liegebereich Trockenheit</t>
  </si>
  <si>
    <t>Boden Trittsicherheit</t>
  </si>
  <si>
    <t>nass</t>
  </si>
  <si>
    <t>Mindestfläche pro Tier eingehalten</t>
  </si>
  <si>
    <t>separates Personal</t>
  </si>
  <si>
    <t>Arbeitsanweisungen vorhanden</t>
  </si>
  <si>
    <t>Alles-Rein-Alles-Raus-Belegung</t>
  </si>
  <si>
    <t>Zusammenlegen von Kälbern verschiedender Herkünfte</t>
  </si>
  <si>
    <t>keine bzw. verschieden</t>
  </si>
  <si>
    <t>Kälber &lt; 2 Wochen</t>
  </si>
  <si>
    <t>Kälber &gt; 2 Wochen</t>
  </si>
  <si>
    <t>Kälbermanagement</t>
  </si>
  <si>
    <t xml:space="preserve">                      Kälbermanagement</t>
  </si>
  <si>
    <t>Automat</t>
  </si>
  <si>
    <t>Tränkeaufbereitung</t>
  </si>
  <si>
    <t>Tränkezuteilung</t>
  </si>
  <si>
    <t xml:space="preserve">                     Kälber &lt; 2 Wochen</t>
  </si>
  <si>
    <t>ausgeglichene Gruppen (Alter, Größe, Gewicht) an einem Automaten</t>
  </si>
  <si>
    <t>maximale Zeit zwischen Abkalbung und erster Melkung</t>
  </si>
  <si>
    <t>Durchführung?</t>
  </si>
  <si>
    <t>Methode</t>
  </si>
  <si>
    <t>Dokumentation?</t>
  </si>
  <si>
    <t>Verwerfen</t>
  </si>
  <si>
    <t>Pasteurisierung</t>
  </si>
  <si>
    <t>Temperatur und Dauer</t>
  </si>
  <si>
    <t>Auftautemperatur</t>
  </si>
  <si>
    <t>Vertränkung von Sperrmilch?</t>
  </si>
  <si>
    <t>Mischen</t>
  </si>
  <si>
    <t>Dokumentation Tränkemenge</t>
  </si>
  <si>
    <t>Drenchen, wenn Kalb nicht trinkt</t>
  </si>
  <si>
    <t>Xylazin, Metacam</t>
  </si>
  <si>
    <t>+ Lokalanästhesie</t>
  </si>
  <si>
    <t xml:space="preserve">                     Kälber&gt; 2 Wochen</t>
  </si>
  <si>
    <t xml:space="preserve">                Kolostrummanagement</t>
  </si>
  <si>
    <t>Kontrolle Immunglobulin-Gehalt Kälberserum</t>
  </si>
  <si>
    <t>sproadisch</t>
  </si>
  <si>
    <t>Kolostrumreserve vorhanden?</t>
  </si>
  <si>
    <t>40°C</t>
  </si>
  <si>
    <t>Kolostrum bis zum Vertränken gekühlt aufbewahrt</t>
  </si>
  <si>
    <t>Ausstellungen?</t>
  </si>
  <si>
    <t>Tierklinik?</t>
  </si>
  <si>
    <t>Jungviehpension?</t>
  </si>
  <si>
    <t>Bulle</t>
  </si>
  <si>
    <t>Bulle vorhanden</t>
  </si>
  <si>
    <t>Tierwohlaspekt!</t>
  </si>
  <si>
    <t>Mischen bestehender Gruppen</t>
  </si>
  <si>
    <t>Reinigung Melkstand nach jeder Gruppe</t>
  </si>
  <si>
    <t>technisch</t>
  </si>
  <si>
    <t>Kontrolle P, T, V</t>
  </si>
  <si>
    <t>Zitzengummis</t>
  </si>
  <si>
    <t>Wechsel Zitzengummis</t>
  </si>
  <si>
    <t>Dippmittel</t>
  </si>
  <si>
    <t>sprühen</t>
  </si>
  <si>
    <t>spülen</t>
  </si>
  <si>
    <t>tauchen</t>
  </si>
  <si>
    <t>Enddesinfektion</t>
  </si>
  <si>
    <t>Kochendwasserr.</t>
  </si>
  <si>
    <t>Stapelreinigung</t>
  </si>
  <si>
    <t>Kontrolle des Desinfektionserfolges</t>
  </si>
  <si>
    <t>Automatisches Melksystem</t>
  </si>
  <si>
    <t>Technische Details</t>
  </si>
  <si>
    <t>Robotertechnik</t>
  </si>
  <si>
    <t>Einzelbox</t>
  </si>
  <si>
    <t>Karussel</t>
  </si>
  <si>
    <t>Anzahl Roboter</t>
  </si>
  <si>
    <t>Firma</t>
  </si>
  <si>
    <t>Zutrieb</t>
  </si>
  <si>
    <t>ohne Treibhilfe</t>
  </si>
  <si>
    <t>Kontrolle Parameter</t>
  </si>
  <si>
    <t>Was erkennt Roboter?</t>
  </si>
  <si>
    <t>Was wird gepüft?</t>
  </si>
  <si>
    <t>Wer prüft und wann?</t>
  </si>
  <si>
    <t>Konsequenz?</t>
  </si>
  <si>
    <t>Melkzeiten pro Tag</t>
  </si>
  <si>
    <t>Tiererkennung</t>
  </si>
  <si>
    <t>Vordipp</t>
  </si>
  <si>
    <t>Stimulation</t>
  </si>
  <si>
    <t>Vormelken</t>
  </si>
  <si>
    <t>nach Zeit</t>
  </si>
  <si>
    <t>nach Milchfluss</t>
  </si>
  <si>
    <t>Anzahl Melkplätze pro Melker</t>
  </si>
  <si>
    <t>Aufgabenverteilung nach Schicht</t>
  </si>
  <si>
    <t>Milchprobenentnahme</t>
  </si>
  <si>
    <t>Zuständigkeit</t>
  </si>
  <si>
    <t>Zeitpunkt</t>
  </si>
  <si>
    <t>nach Kalbung</t>
  </si>
  <si>
    <t>vor Trockenstellen</t>
  </si>
  <si>
    <t>Zeitraum bis zur nächsten Abholung</t>
  </si>
  <si>
    <t>Übertragung der Ergebnisse</t>
  </si>
  <si>
    <t>Interpretation durch</t>
  </si>
  <si>
    <t>Resistenzen bekannt?</t>
  </si>
  <si>
    <t>Trockensteller-Management</t>
  </si>
  <si>
    <t>Vorbereitung</t>
  </si>
  <si>
    <t>Trockenstellverfahren</t>
  </si>
  <si>
    <t>abrupt</t>
  </si>
  <si>
    <t>intermittierendes Melken</t>
  </si>
  <si>
    <t>Kontrolle Gemelk</t>
  </si>
  <si>
    <t>visuell</t>
  </si>
  <si>
    <t>bakteriologisch</t>
  </si>
  <si>
    <t>R&amp;D der Zitzen</t>
  </si>
  <si>
    <t>Trockenstellen</t>
  </si>
  <si>
    <t>eingesetzte Wirkstoffe</t>
  </si>
  <si>
    <t>Auswahl nach</t>
  </si>
  <si>
    <t>Leitkeim</t>
  </si>
  <si>
    <t>Resistenzlage</t>
  </si>
  <si>
    <t>Preis</t>
  </si>
  <si>
    <t>Trockenstehzeit</t>
  </si>
  <si>
    <t>Kennzeichnung Kuh</t>
  </si>
  <si>
    <t>Tierkontrollen</t>
  </si>
  <si>
    <t>Euter</t>
  </si>
  <si>
    <t>BCS</t>
  </si>
  <si>
    <t>Lahmheit</t>
  </si>
  <si>
    <t>Treibevorgang zum Vorwartehof</t>
  </si>
  <si>
    <t>unterstützt</t>
  </si>
  <si>
    <t>Treibehilfen</t>
  </si>
  <si>
    <t>elektrisch</t>
  </si>
  <si>
    <r>
      <t xml:space="preserve">Zeit </t>
    </r>
    <r>
      <rPr>
        <i/>
        <sz val="10"/>
        <rFont val="Arial"/>
        <family val="2"/>
      </rPr>
      <t>"nicht im Stall"</t>
    </r>
    <r>
      <rPr>
        <sz val="10"/>
        <rFont val="Arial"/>
        <family val="2"/>
      </rPr>
      <t xml:space="preserve"> pro Tag</t>
    </r>
  </si>
  <si>
    <t>Zeit im Vorwartehof</t>
  </si>
  <si>
    <t>Vorwartehof</t>
  </si>
  <si>
    <t>Maße</t>
  </si>
  <si>
    <t>Bodengestaltung</t>
  </si>
  <si>
    <t>Zufütterung/Tränke</t>
  </si>
  <si>
    <t>Verneblung</t>
  </si>
  <si>
    <t>Belüftung</t>
  </si>
  <si>
    <t>Melkstandeintrieb</t>
  </si>
  <si>
    <t>Treibvorgang in Melkstand</t>
  </si>
  <si>
    <t>Treibvorgang getaktet mit Melkstand?</t>
  </si>
  <si>
    <t>Vereinzelung</t>
  </si>
  <si>
    <t>Kanten/Stufen vorhanden?</t>
  </si>
  <si>
    <t>Pfützen vorhanden?</t>
  </si>
  <si>
    <t>Rutschigkeit</t>
  </si>
  <si>
    <t>sehr rutschig</t>
  </si>
  <si>
    <t>Anzahl Melkplätze</t>
  </si>
  <si>
    <t>Gewicht Melkzeug</t>
  </si>
  <si>
    <t>Nutzung von</t>
  </si>
  <si>
    <t>Handschuhen</t>
  </si>
  <si>
    <t>Schürzen</t>
  </si>
  <si>
    <t>Melkerstulpen</t>
  </si>
  <si>
    <t>manuelles Nachjustieren</t>
  </si>
  <si>
    <t>Durchführung Dippen</t>
  </si>
  <si>
    <t>sinnvoll</t>
  </si>
  <si>
    <t>&lt;1,5h</t>
  </si>
  <si>
    <t>Verantwortlichkeit für Wechsel</t>
  </si>
  <si>
    <t>________________________________________________</t>
  </si>
  <si>
    <t>Zirkulationsr.</t>
  </si>
  <si>
    <t>Kontrolle des Desinfektionserfolgs</t>
  </si>
  <si>
    <t>ja: __________</t>
  </si>
  <si>
    <t>Baulicher Zustand</t>
  </si>
  <si>
    <t xml:space="preserve">                        Melkmanagement</t>
  </si>
  <si>
    <t>Eutertücher Wirkstoffzusatz</t>
  </si>
  <si>
    <t>Abnahmnetechnik</t>
  </si>
  <si>
    <t>Personal</t>
  </si>
  <si>
    <t>sonstige Aufgaben Melker</t>
  </si>
  <si>
    <t>_________________________________________________</t>
  </si>
  <si>
    <t>Tätigkeitswechsel</t>
  </si>
  <si>
    <t>wenig sinnvoll</t>
  </si>
  <si>
    <t>Verwendung Blindstopfen bei Dreistrich</t>
  </si>
  <si>
    <t xml:space="preserve">       Automatisches Melksystem</t>
  </si>
  <si>
    <t>Mastitismanagement</t>
  </si>
  <si>
    <t>subklinische M.</t>
  </si>
  <si>
    <t>klinische M.</t>
  </si>
  <si>
    <t>jährl. Screening</t>
  </si>
  <si>
    <t>Erregerlage/Leitkeime?</t>
  </si>
  <si>
    <t>Mastitisbehandlung</t>
  </si>
  <si>
    <t>Behandlungsschemata vorhanden?</t>
  </si>
  <si>
    <t>nicht</t>
  </si>
  <si>
    <t>Dokumentation erkrankter Tiere?</t>
  </si>
  <si>
    <t>Fütterung Hypokalzämieprophylaxe</t>
  </si>
  <si>
    <t>BU</t>
  </si>
  <si>
    <t>andere: ______________________</t>
  </si>
  <si>
    <t>Tragen von Handschuhen?</t>
  </si>
  <si>
    <t>Dippen nach Applikation des Trockenstellers?</t>
  </si>
  <si>
    <t>Einsatz Zitzenversiegler</t>
  </si>
  <si>
    <t>Verbleib bis 30 Minuten nach Trockenstellen</t>
  </si>
  <si>
    <t>Handlung bei Nachtropfen von Milch</t>
  </si>
  <si>
    <t>Einwirkzeit (Verlangsamung der Trocknung durch geschlossene Türen und Fenster)</t>
  </si>
  <si>
    <t>R/D-Management</t>
  </si>
  <si>
    <t>R/D-Plan vorhanden?</t>
  </si>
  <si>
    <t>regelmäßige Dokumentation</t>
  </si>
  <si>
    <t>Mitarbeiterbelehrung</t>
  </si>
  <si>
    <t>Verladeeinrichtung</t>
  </si>
  <si>
    <t>Kontrolle des Zustands</t>
  </si>
  <si>
    <t>Durchgangsbreite einschließlich Tränke mind. 3,75 m</t>
  </si>
  <si>
    <t>R/D nach jeder Leerung</t>
  </si>
  <si>
    <t>regelmäßige Beseitigung von Brutstätten</t>
  </si>
  <si>
    <t>Bekämpfung Larven</t>
  </si>
  <si>
    <t>Bekämpfung Adulte</t>
  </si>
  <si>
    <t>Trittsicherheit</t>
  </si>
  <si>
    <t>hgr.</t>
  </si>
  <si>
    <t>mgr.</t>
  </si>
  <si>
    <t>ggr. - sauber</t>
  </si>
  <si>
    <t>Tränke vorhanden?</t>
  </si>
  <si>
    <t xml:space="preserve">Umgebung Tränke </t>
  </si>
  <si>
    <t>unbefestigt</t>
  </si>
  <si>
    <t>Witterungsschutz bei ganztägiger Weidenutzung</t>
  </si>
  <si>
    <t>&lt; 2 Wochen</t>
  </si>
  <si>
    <t>&gt; 2 Wochen</t>
  </si>
  <si>
    <t>nur klinisch gesunde Kälber enthornt</t>
  </si>
  <si>
    <t xml:space="preserve">  1. Biosicherheit</t>
  </si>
  <si>
    <t>3. Transporthygiene</t>
  </si>
  <si>
    <t xml:space="preserve">    3. Transporthygiene</t>
  </si>
  <si>
    <t>4. Quarantäne und Krankenisolierung</t>
  </si>
  <si>
    <t>5. Futtermittel- und Tränkwasserhygiene</t>
  </si>
  <si>
    <t>S5. Futtermittel- und Tränkwasserhygiene Spezialmodul</t>
  </si>
  <si>
    <t>S5. Futtermittelhygiene Spezialmodul</t>
  </si>
  <si>
    <t>Temperature-Humidity-Index</t>
  </si>
  <si>
    <r>
      <rPr>
        <sz val="10"/>
        <rFont val="Calibri"/>
        <family val="2"/>
      </rPr>
      <t>≤</t>
    </r>
    <r>
      <rPr>
        <sz val="10"/>
        <rFont val="Arial"/>
        <family val="2"/>
      </rPr>
      <t>68</t>
    </r>
  </si>
  <si>
    <t>69-71</t>
  </si>
  <si>
    <t>&gt;72</t>
  </si>
  <si>
    <t>7. Haltungs- und Verfahrenshygiene Trockensteher</t>
  </si>
  <si>
    <t>Haltungs- und Verfahrenshygiene Trockensteher</t>
  </si>
  <si>
    <t>6. Haltungs- und Verfahrenshygiene Milchvieh</t>
  </si>
  <si>
    <t>bei Eigenbestandsbesamung: Arbeitsanweisung vorhanden?</t>
  </si>
  <si>
    <t>Arbeitsanweisung vorhanden?</t>
  </si>
  <si>
    <t>14. Leitung, Planung und Organisation der Arbeitprozesse; tierhygienische Bewertung</t>
  </si>
  <si>
    <t>14. Leitung, Planung und Organisation</t>
  </si>
  <si>
    <t>13.Tierkörperbeseitigung, Abprodukte, Entwesung</t>
  </si>
  <si>
    <t xml:space="preserve">    S12. Klauenhygiene</t>
  </si>
  <si>
    <t>Lokalisation</t>
  </si>
  <si>
    <t>Geräte/Gegenstände</t>
  </si>
  <si>
    <t>&gt;1,5h</t>
  </si>
  <si>
    <t xml:space="preserve">     Trockenstehmanagement</t>
  </si>
  <si>
    <t xml:space="preserve">              Mastitismanagement</t>
  </si>
  <si>
    <t xml:space="preserve">                Melkmanagement</t>
  </si>
  <si>
    <t>ja:</t>
  </si>
  <si>
    <t>Dauer bis zum Eingang des BU Ergebnisses</t>
  </si>
  <si>
    <t>nicht bekannt</t>
  </si>
  <si>
    <t>bekannt</t>
  </si>
  <si>
    <t>empirische Bewertung</t>
  </si>
  <si>
    <t>Lit.</t>
  </si>
  <si>
    <t>Tierärztekammer Niedersachsen (2016): Leitfaden Biosicherheit in der Rinderhaltung. Zweite Auflage. Stand 14.03.2016</t>
  </si>
  <si>
    <t>VO (EG) 853/2004</t>
  </si>
  <si>
    <t>VO (EU) 1306/2013</t>
  </si>
  <si>
    <t>Dippen nur mit zugelassenen Mitteln</t>
  </si>
  <si>
    <t>Nutzung von Einweg-Euterlappen oder sauberen Mehrweglappen</t>
  </si>
  <si>
    <t>VO (EG) 1/2005</t>
  </si>
  <si>
    <t>ViehVerkVO</t>
  </si>
  <si>
    <t>LAVES Tierschutzleitlinie Milchkuhhaltung</t>
  </si>
  <si>
    <t>Kanswohl und Schlegel 2013</t>
  </si>
  <si>
    <t>DLG-Merkblatt 341: Planungshinweise zur Liegeboxengestaltung für Milchkühe</t>
  </si>
  <si>
    <t>&gt;1xwöchentlich</t>
  </si>
  <si>
    <t>mind. 3,0 m zwischen Liegeboxenreihen</t>
  </si>
  <si>
    <t>zusätzliche Einstreu bei Hochbox</t>
  </si>
  <si>
    <t>https://www.lfl.bayern.de/ilt/tierhaltung/rinder/106802/index.php</t>
  </si>
  <si>
    <t>Grundfläche Bullenbucht</t>
  </si>
  <si>
    <t>&lt; 16m²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</si>
  <si>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16m²</t>
    </r>
  </si>
  <si>
    <t>nur Nachstreuen</t>
  </si>
  <si>
    <t>sofortige Entsorgung Nachgeburt und Eihäute</t>
  </si>
  <si>
    <t>LAVES Leitfaden für eine optimierte Kälberaufzucht</t>
  </si>
  <si>
    <t>TSchNutztVO</t>
  </si>
  <si>
    <t>DLG-Merkblatt 404: Geburt des Kalbes - Empfehlungen zur Haltung und Fütterung in den ersten Lebenswochen</t>
  </si>
  <si>
    <t>Schneichel (2016): Gute Kinderstube muss sein - den Fokus auf Kälber legen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</si>
  <si>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1-2 h</t>
    </r>
  </si>
  <si>
    <t>&gt;1-2 h</t>
  </si>
  <si>
    <t>DLG-Merkblatt 384: Arbeitsorganisation in Milchviehställen</t>
  </si>
  <si>
    <t>&gt;46°C</t>
  </si>
  <si>
    <t>QM-Milch 2020: Handbuch für Milcherzeuger</t>
  </si>
  <si>
    <t>Cross Compliance 2018</t>
  </si>
  <si>
    <t>Gülle / Mist auch aus anderen Betrieben</t>
  </si>
  <si>
    <t>&gt;1x/Monat</t>
  </si>
  <si>
    <t>Sichtschutz</t>
  </si>
  <si>
    <r>
      <t>³</t>
    </r>
    <r>
      <rPr>
        <sz val="8"/>
        <rFont val="Arial"/>
        <family val="2"/>
      </rPr>
      <t xml:space="preserve"> 180 cm</t>
    </r>
  </si>
  <si>
    <t>&lt; 180 cm</t>
  </si>
  <si>
    <t>ohne Schwarz-Weiß-Absicherung</t>
  </si>
  <si>
    <t>Mehlhorn (1979): Lehrbuch der Tierhygiene. 1. Auflage</t>
  </si>
  <si>
    <t>TVT Merkblatt 111: Beurteilung von Milchkuhbetrieben unter dem Gesichtspunkt des Tierschutzes</t>
  </si>
  <si>
    <t>&gt; 60%; &lt; 80%</t>
  </si>
  <si>
    <t>≤ 4m/s</t>
  </si>
  <si>
    <t>&gt; 4m/s</t>
  </si>
  <si>
    <t>&gt;4 m/s</t>
  </si>
  <si>
    <t>50-80%</t>
  </si>
  <si>
    <t>&lt; 50 %; &gt; 80 %</t>
  </si>
  <si>
    <t>BLV Schweiz (2009): Stallklimawerte und ihre Messung in Rinderhaltungen</t>
  </si>
  <si>
    <t>DLG-Merkblatt 415: Beleuchtung und Beleuchtungstechnik im Rinderstall</t>
  </si>
  <si>
    <t>LAZBW (2018): Planungshilfen für den Rinder-Stallbau</t>
  </si>
  <si>
    <t>5, 3</t>
  </si>
  <si>
    <t>5, 6</t>
  </si>
  <si>
    <t>29, 30</t>
  </si>
  <si>
    <t>32, 33</t>
  </si>
  <si>
    <t>1. THKZ Biosicherheit</t>
  </si>
  <si>
    <t>HK Standort</t>
  </si>
  <si>
    <t>HK Verkehr</t>
  </si>
  <si>
    <t>2. THKZ Reinigung und Desinfektion</t>
  </si>
  <si>
    <t>HK Desinfektionseinrichtungen</t>
  </si>
  <si>
    <t>HK R/D-Management</t>
  </si>
  <si>
    <t>HK Desinfektionsmittel</t>
  </si>
  <si>
    <t>HK Reinigung</t>
  </si>
  <si>
    <t>HK Desinfektion</t>
  </si>
  <si>
    <t>3. THKZ Transporthygiene</t>
  </si>
  <si>
    <t>HK Verladeeinrichtung</t>
  </si>
  <si>
    <t>HK R&amp;D-Einrichtungen für Transportfahrzeuge</t>
  </si>
  <si>
    <t>HK Eigener überbetrieblicher Transport</t>
  </si>
  <si>
    <t>HK Innerbetrieblicher Transport</t>
  </si>
  <si>
    <t>4. THKZ Quarantäne und Krankenisolierung</t>
  </si>
  <si>
    <t>HK Quarantäne</t>
  </si>
  <si>
    <t>HK Krankenisolierung</t>
  </si>
  <si>
    <t>HK Behandlung</t>
  </si>
  <si>
    <t>5. THKZ Futtermittel- und Tränkwasserhygiene</t>
  </si>
  <si>
    <t>HK Futtermittelhygiene</t>
  </si>
  <si>
    <t>HK Tränkwasserhygiene</t>
  </si>
  <si>
    <t>6. THKZ Haltungs- und Verfahrenshygiene Milchvieh</t>
  </si>
  <si>
    <t>7. THKZ Haltungs- und Verfahrenshygiene Trockensteher</t>
  </si>
  <si>
    <t>HK Stallklima Milchviehhaltung</t>
  </si>
  <si>
    <t>HK Stallklima Kälberaufzucht</t>
  </si>
  <si>
    <t>HK Stallklima Jungrinderhaltung</t>
  </si>
  <si>
    <t>HK Besamungshygiene</t>
  </si>
  <si>
    <t>HK Geburtshygiene</t>
  </si>
  <si>
    <t>HK Kälber &lt; 2 Wochen</t>
  </si>
  <si>
    <t>HK Kälber &gt; 2 Wochen</t>
  </si>
  <si>
    <t>HK Kälbermanagement</t>
  </si>
  <si>
    <t>HK Kolostrummanagement</t>
  </si>
  <si>
    <t>HK Enthornung</t>
  </si>
  <si>
    <t>HK Jungrinderhaltung</t>
  </si>
  <si>
    <t>HK Melktechnik</t>
  </si>
  <si>
    <t>HK Melkmanagement</t>
  </si>
  <si>
    <t>HK Lagerung</t>
  </si>
  <si>
    <t>13. THKZ Tierkörperbeseitigung, Abprodukte, Entwesung</t>
  </si>
  <si>
    <t>HK Tierkörperbeseitigung</t>
  </si>
  <si>
    <t>HK Abproduktebeseitigung</t>
  </si>
  <si>
    <t>HK Entwesung</t>
  </si>
  <si>
    <t>14.THKZ Leitung, Planung und Organisation</t>
  </si>
  <si>
    <t>Richtlinie des Bundesministeriums für Ernährung, Landwirtschaft und Verbraucherschutz über Mittel und Verfahren für die Durchführung der Desinfektion bei anzeigepflichtigen Tierseuchen (2009)</t>
  </si>
  <si>
    <t>Gesetz über den Verkehr mit Arzneimitteln (Arzneimittelgesetz - AMG) (2019)</t>
  </si>
  <si>
    <t>vollständig umzäunt</t>
  </si>
  <si>
    <t>Schwarz-Weiß-Prinzip eingehalten</t>
  </si>
  <si>
    <t>Betriebskleidung gestellt und gewaschen durch Betrieb</t>
  </si>
  <si>
    <t>Umkleideräume</t>
  </si>
  <si>
    <t>Desinfektionsmittel nur auf abgetrocknete Oberfläche</t>
  </si>
  <si>
    <t>zentrale Anlage</t>
  </si>
  <si>
    <t>Anlage auf Standort</t>
  </si>
  <si>
    <t>Überbetrieblicher Transport</t>
  </si>
  <si>
    <t>Eignung zur Reinigung und Desinfektion</t>
  </si>
  <si>
    <t>Möglichkeit zur Reinigung und Desinfektion</t>
  </si>
  <si>
    <t>Reinigung und Desinfektion im Seuchenfall</t>
  </si>
  <si>
    <t xml:space="preserve">                           Reinigung und Desinfektion im Seuchenfall</t>
  </si>
  <si>
    <t xml:space="preserve">                R&amp;D-Einrichtungen für Transportfahrzeuge</t>
  </si>
  <si>
    <t>&gt;=12kg/Tier/Tag</t>
  </si>
  <si>
    <t>&lt;12kg/Tier/Tag</t>
  </si>
  <si>
    <t>https://www.elite-magazin.de/mehr-platz-in-der-kritischen-phase-9284625.html</t>
  </si>
  <si>
    <t>70-75 cm für hochtragende Kühe</t>
  </si>
  <si>
    <t>https://www.oekolandbau.de/landwirtschaft/tier/spezielle-tierhaltung/rinder/kaelber-und-jungviehhaltung/haltung/haltungssysteme-fuer-kaelber/</t>
  </si>
  <si>
    <t>Bakutis 2004</t>
  </si>
  <si>
    <t>TierZG</t>
  </si>
  <si>
    <t>SVLFG Sichere Bullenhaltung</t>
  </si>
  <si>
    <t>zeitweise ausgelagerte Tierhaltung (eigener Betrieb)?</t>
  </si>
  <si>
    <t>Futtermittellagerung</t>
  </si>
  <si>
    <t>Futterzubereitungsanlagen</t>
  </si>
  <si>
    <t>Personenverkehr über Futtertisch</t>
  </si>
  <si>
    <t>regelmäßiges Abschieben</t>
  </si>
  <si>
    <t>Futtermittelübergabe</t>
  </si>
  <si>
    <t>verdorben</t>
  </si>
  <si>
    <t>Kontrolle der Futtermittel</t>
  </si>
  <si>
    <t>Tiefstreustall</t>
  </si>
  <si>
    <t>geschl. System</t>
  </si>
  <si>
    <t>bei Problemen</t>
  </si>
  <si>
    <t>abschieben</t>
  </si>
  <si>
    <t>stark verschmutzt</t>
  </si>
  <si>
    <r>
      <t xml:space="preserve">Faull, W. B., et al. "Epidemiology of lameness in dairy cattle: the influence of cubicles and indoor and outdoor walking surfaces." </t>
    </r>
    <r>
      <rPr>
        <i/>
        <sz val="10"/>
        <rFont val="Arial"/>
        <family val="2"/>
      </rPr>
      <t>Veterinary record</t>
    </r>
    <r>
      <rPr>
        <sz val="10"/>
        <rFont val="Arial"/>
        <family val="2"/>
      </rPr>
      <t xml:space="preserve"> 139.6 (1996): 130-136.</t>
    </r>
  </si>
  <si>
    <t>Kontakt zwischen Muttertier und Kalb?</t>
  </si>
  <si>
    <t>Nuckeltränke</t>
  </si>
  <si>
    <t>Reinigungsfrequenz</t>
  </si>
  <si>
    <t>nach jedem Tränken</t>
  </si>
  <si>
    <t>Impfung nach StIKo Vet</t>
  </si>
  <si>
    <t>visuelle Kontrolle auf Veränderungen der Milch</t>
  </si>
  <si>
    <t>Tiere mit Wartezeit nach gesunden Tieren oder separat melken</t>
  </si>
  <si>
    <t>kranke Tiere zuletzt oder separat melken</t>
  </si>
  <si>
    <t>Vormelken in Vormelkbecher</t>
  </si>
  <si>
    <t>Reinigung Zitzen vor dem Melken</t>
  </si>
  <si>
    <t>Nutzung von Einweglappen zur Zitzenreinigung</t>
  </si>
  <si>
    <t>an Anlagengrenze gelegen</t>
  </si>
  <si>
    <t>Schwarz-Weiß-Prinzip bei Abholung</t>
  </si>
  <si>
    <t>Behandlung Abwasser</t>
  </si>
  <si>
    <t>Kadaverlagerung</t>
  </si>
  <si>
    <t>Gülle / Mist auch von anderen Tierarten</t>
  </si>
  <si>
    <t>Verwertung Gärrest als Einstreu</t>
  </si>
  <si>
    <t>Hygienisierung der Gärreste</t>
  </si>
  <si>
    <t>Art der Vergärung</t>
  </si>
  <si>
    <t>mesophil</t>
  </si>
  <si>
    <t>thermophil</t>
  </si>
  <si>
    <t>eigenbetrieblich</t>
  </si>
  <si>
    <t>zertifizierter Dienstleister</t>
  </si>
  <si>
    <t>Bekämpfungsplan vorhanden</t>
  </si>
  <si>
    <t>Vergrämungsplan vorhanden</t>
  </si>
  <si>
    <t>Hygienebeauftragter benannt</t>
  </si>
  <si>
    <t>was wird kontrolliert?</t>
  </si>
  <si>
    <t>Art der R&amp;D</t>
  </si>
  <si>
    <t>Überwachung</t>
  </si>
  <si>
    <t>kontinuierliche Geburtsüberwachung?</t>
  </si>
  <si>
    <t>nein, _______ h ohne GÜ</t>
  </si>
  <si>
    <t>Frequenz Einstreuen (während Belegung)</t>
  </si>
  <si>
    <t>Frequenz Entmistung (während Belegung)</t>
  </si>
  <si>
    <t>Material Geburtsutensilien</t>
  </si>
  <si>
    <t>Milchvieh</t>
  </si>
  <si>
    <t>Trockensteher</t>
  </si>
  <si>
    <t>Kälber</t>
  </si>
  <si>
    <t>____________________________________________________</t>
  </si>
  <si>
    <t>§2a TSchG</t>
  </si>
  <si>
    <t>TGI Sundrum</t>
  </si>
  <si>
    <t>LAVES Empfehlungen für die saisonale und ganzjährige Weidehaltung von Rindern. 2. Aufl.: 01/2000</t>
  </si>
  <si>
    <r>
      <t xml:space="preserve">Ganter, M.; Müller, K.; Böttcher, J. </t>
    </r>
    <r>
      <rPr>
        <i/>
        <sz val="10"/>
        <rFont val="Arial"/>
        <family val="2"/>
      </rPr>
      <t>et al</t>
    </r>
    <r>
      <rPr>
        <sz val="10"/>
        <rFont val="Arial"/>
        <family val="2"/>
      </rPr>
      <t>: Leitlinie zur Impfung von Rindern und kleinen Wiederkäuern. Hannover 2018. Schlütersche Verlagsanst.</t>
    </r>
  </si>
  <si>
    <t>KO</t>
  </si>
  <si>
    <t>Leitfaden zur Kontrolle der Umsetzung der Anforderungen an die Rückverfolgbarkeit von Futtermitteln in den Futtermittelunternehmen BMEL 2019</t>
  </si>
  <si>
    <t xml:space="preserve">Lebensmittel- und Futtermittelgesetzbuch in der Fassung der Bekanntmachung vom 3. Juni 2013 (BGBl. I S. 1426), zuletzt geändert Juni 2020 (BGBl. I S. 1328) </t>
  </si>
  <si>
    <t xml:space="preserve">Geburtshygiene </t>
  </si>
  <si>
    <t>Jud Heinrichs (2011) Bessere IgG-Absorption nach Pasteurisierung</t>
  </si>
  <si>
    <t>Leitfaden für eine optimierte Kälberaufzucht Ministerium für Energiewende, Landwirtschaft, Umwelt und ländliche Räume des Landes Schleswig-Holstein 2016</t>
  </si>
  <si>
    <t>Kälbersterblichkeit senken Aufzuchtverluste minimieren (TAFFE et al., 2006)</t>
  </si>
  <si>
    <t>§ 56a AMG, Verschreibung, Abgabe und Anwendung von Arzneimitteln durch Tierärzte</t>
  </si>
  <si>
    <t>Anwendungs- und Abgabe-Belege (AuA-Belege) Für die Nachweise, die gemäß § 13 Abs. 2 der Verordnung über tierärztliche Hausapotheken (TÄHAV) erforderlich sind</t>
  </si>
  <si>
    <t>57, 58</t>
  </si>
  <si>
    <t>55, 56</t>
  </si>
  <si>
    <t>Nesting Scores beurteilt (Lago et al. 2006)</t>
  </si>
  <si>
    <t>Einmal jährlich die Prüfung der Melkanlage nach DIN ISO 6690 und 5707.</t>
  </si>
  <si>
    <t>Melkanlage – gecheckt Jürgen Oelgeschläger, Landwirtschaftskammer Niedersachsen Milchpraxis 2/2019</t>
  </si>
  <si>
    <t>Leitfaden Eutergesundheit Landwirtschaftskammer Niedersachsen 2018</t>
  </si>
  <si>
    <t>Prüfung der Zitzenkondition</t>
  </si>
  <si>
    <t>welche Erreger?</t>
  </si>
  <si>
    <t>Klauengesundheit beim Rind 2010 LfL Bayern</t>
  </si>
  <si>
    <t>Düngeverordnung vom 26. Mai 2017 (BGBl. I S. 1305), die durch Artikel 1 der Verordnung vom 28. April 2020 (BGBl. I S. 846) geändert worden ist</t>
  </si>
  <si>
    <t>Verordnung über Anlagen zum Umgang mit wassergefährdenden Stoffen vom 18. April 2017 (BGBl. I S. 905), die durch Artikel 256 der Verordnung vom 19. Juni 2020 (BGBl. I S. 1328) geändert worden ist"</t>
  </si>
  <si>
    <t>Grundsätzliche Anforderungen über das Verfassen von Sicherheitsdatenblättern enthält Artikel 31 (Anforderungen an Sicherheitsdatenblätter) in Verbindung mit Anhang II (Leitfaden für die Erstellung des Sicherheitsdatenblatts) der REACH-Verordnung (EG) Nr. 1907/2006.</t>
  </si>
  <si>
    <t>Befall prüfen</t>
  </si>
  <si>
    <t>Biozid-Verordnung VO (EU) Nr. 528/2012</t>
  </si>
  <si>
    <t>Lebensmittelhygiene-Verordnung in der Fassung der Bekanntmachung vom 21. Juni 2016 (BGBl. I S. 1469), die durch Artikel 2 der Verordnung vom 3. Januar 2018 (BGBl. I S. 99) geändert worden ist</t>
  </si>
  <si>
    <t>Verordnung (EU) Nr. 142/2011  Zur Durchführung der Verordnung (EG) Nr. 1069/2009 des Europäischen Parlaments und des Rates mit Hygienevorschriften für nicht für den menschlichen Verzehr bestimmte tierische Nebenprodukte sowie zur Durchführung der Richtlinie 97/78/EG des Rates hinsichtlich bestimmter gemäß der genannten Richtlinie von Veterinärkontrollen an der Grenze befreiter Proben und Waren</t>
  </si>
  <si>
    <t>Hygienisierung von Wirtschaftsdünger und Gärresten Schriftenreihe, Heft 37/2014 Pospiech et al. 2014</t>
  </si>
  <si>
    <t>Tautenhahn, A. (2017) Risikofaktoren für eine erhöhte Kälbersterblichkeit und geringe Tageszunahmen von Aufzuchtkälbern in nordostdeutschen Milchkuhhaltungen</t>
  </si>
  <si>
    <t xml:space="preserve">Literatur </t>
  </si>
  <si>
    <t>MÜLLER, Wolfgang; SCHLENKER, Gerd (2017) Kompendium der Tierhygiene Herausgeber Dr. Bert-Andree Zucker Lehmanns Media</t>
  </si>
  <si>
    <t>Handbuch zur TSchTrVO</t>
  </si>
  <si>
    <t>QS Leitfaden Rinderhaltung Version: 01.01.2019</t>
  </si>
  <si>
    <t>SMS Merkblatt für Landwirte Biosicherheitsmaßnahmen in Rinder haltenden Betrieben Stand: 13. Juni 2016</t>
  </si>
  <si>
    <t>DLG Biosicherheit in der Rinderhaltung (2018)</t>
  </si>
  <si>
    <t>DeKruif: Tierärztliche Bestandsbetreuung beim Milchrind (2014)</t>
  </si>
  <si>
    <t>DIN 18908 Fußböden für Stallanlagen – Spaltenböden aus Stahlbetonfertigteilen oder aus Holz, Beuth Verlag, 1992 DIN 18908</t>
  </si>
  <si>
    <t>EU Empfehlung für das Halten von Rindern (1988)</t>
  </si>
  <si>
    <t>Künstliche Besamung bei Haus- und Nutztieren; Busch, Waberski (2007)</t>
  </si>
  <si>
    <t>Aufstallungsformen für Kälber. AID. 5. Auflage. 1289/2015</t>
  </si>
  <si>
    <t xml:space="preserve">DLG-Merkblatt 400: Trockenstellen von Milchvieh </t>
  </si>
  <si>
    <t>AID. 1541/2014 Klauengesundheit beim Rind.  3 Auflage</t>
  </si>
  <si>
    <t xml:space="preserve">Untersuchungen zu verschiedenen Verfahren der Schmerzausschaltung bei der thermischen Enthornung von Kälbern. LfULG Schriftenreihe 04/2019 </t>
  </si>
  <si>
    <t>67, 68</t>
  </si>
  <si>
    <t>70, 71</t>
  </si>
  <si>
    <t xml:space="preserve">DLG-Merkblatt 375: Geburt des Kalbes - Empfehlungen zur Erstversorgung </t>
  </si>
  <si>
    <t>Lage/ Einordnung</t>
  </si>
  <si>
    <t xml:space="preserve">Futtermittellagerung </t>
  </si>
  <si>
    <t>HK  Reinigung und Desinfektion im Seuchenfall</t>
  </si>
  <si>
    <t>x</t>
  </si>
  <si>
    <t>KIELSTEIN u. WOHLFARTH E. 1987</t>
  </si>
  <si>
    <t>Bewertung der Tierhygienekriterien</t>
  </si>
  <si>
    <t xml:space="preserve"> 	tierhygienische Erfordernisse ungenügend gewährleistet = 0</t>
  </si>
  <si>
    <t xml:space="preserve"> 	tierhygienische Umweltbedingungen können Tiergesundheit und Leistung mindern = 1</t>
  </si>
  <si>
    <t xml:space="preserve"> 	tierhygienische Umwelt gesundheitsstabilisierend und leistungsstimulierend = 3</t>
  </si>
  <si>
    <t xml:space="preserve">Der Wichtungsfaktor fließt bei der Berechnung der Teilhygienekennziffer (THKZ) und der Gesamthygienekennziffer (GHKZ) ein (1= niedrigste Wichtung; 3 = höchste Wichtung) </t>
  </si>
  <si>
    <t>8. Klauenhygiene</t>
  </si>
  <si>
    <t>S8. Klauenhygiene Spezialmodul</t>
  </si>
  <si>
    <t>10. Geburts- und Besamungshygiene</t>
  </si>
  <si>
    <t>S10. Geburts- und Besamungshygiene Spezialmodul</t>
  </si>
  <si>
    <t>S10. Geburts- und Besamungshygiene</t>
  </si>
  <si>
    <t>11. Kälber- und Jungrinderaufzuchtaufzucht</t>
  </si>
  <si>
    <t>24;59</t>
  </si>
  <si>
    <t>31;24</t>
  </si>
  <si>
    <t>11. Kälber- und Jungrinderaufzucht</t>
  </si>
  <si>
    <t>12. Melkhygiene</t>
  </si>
  <si>
    <t xml:space="preserve">         12. Melkhygiene</t>
  </si>
  <si>
    <t>S12. Melkhygiene Spezialmodul</t>
  </si>
  <si>
    <t xml:space="preserve">        S12. Melkhygiene</t>
  </si>
  <si>
    <t>9. Stallklima</t>
  </si>
  <si>
    <t xml:space="preserve">          9. Stallklima</t>
  </si>
  <si>
    <t>LxBxT</t>
  </si>
  <si>
    <t>Pulsation:</t>
  </si>
  <si>
    <t>Takt:</t>
  </si>
  <si>
    <t>Vakuum:</t>
  </si>
  <si>
    <t>Material:</t>
  </si>
  <si>
    <t>Form:</t>
  </si>
  <si>
    <t>Betriebsstunden/Melkdurchgängen</t>
  </si>
  <si>
    <t>nach:</t>
  </si>
  <si>
    <t>8. THKZ Klauenhygiene</t>
  </si>
  <si>
    <t>9. THKZ Stallklima</t>
  </si>
  <si>
    <t>10. THKZ Geburts- und Besamungshygiene</t>
  </si>
  <si>
    <t>S10. THZ Geburts- und Besamungshygiene Spezialmodul</t>
  </si>
  <si>
    <t>11. THKZ Kälber- und Jungrinderaufzucht</t>
  </si>
  <si>
    <t>12. THKZ Melkhygiene</t>
  </si>
  <si>
    <t>Hygieneanalyse für die Milchrinderhaltung</t>
  </si>
  <si>
    <t>Angaben zum Betrieb</t>
  </si>
  <si>
    <t>Haltungsverfahren</t>
  </si>
  <si>
    <t>Betriebsgröße</t>
  </si>
  <si>
    <t>Betriebsinhaber</t>
  </si>
  <si>
    <t>Straße</t>
  </si>
  <si>
    <t>PLZ</t>
  </si>
  <si>
    <t>Ort</t>
  </si>
  <si>
    <t>HIT-Nummer</t>
  </si>
  <si>
    <t>Molkerei</t>
  </si>
  <si>
    <t>Erfasser</t>
  </si>
  <si>
    <t>Datum</t>
  </si>
  <si>
    <t>Bedienungsanleitung</t>
  </si>
  <si>
    <t>Punktzahl            (max. 100)</t>
  </si>
  <si>
    <t>Autoren</t>
  </si>
  <si>
    <t>Evelin Ullrich</t>
  </si>
  <si>
    <t>Sächsisches Landesamt für Umwelt, Landwirtschaft und Geologie (LfULG)</t>
  </si>
  <si>
    <t>Jil Wade, Uwe Truyen</t>
  </si>
  <si>
    <t>Freie Universität Berlin, Institut für Tier- und Umwelthygiene/ Fachbereich Veterinärmedizin</t>
  </si>
  <si>
    <t>Kerstin-Elisabeth Müller, Annemarie Englisch, Annegret Tautenhahn</t>
  </si>
  <si>
    <t>Uwe Rösler, Nils Kühl, Anika Friese</t>
  </si>
  <si>
    <t>Freie Universität Berlin, Klinik für Klauentiere/Fachbereich Veterinärmedizin</t>
  </si>
  <si>
    <t>Fanny Ebert, Alexander Starke</t>
  </si>
  <si>
    <t>Walther Honscha</t>
  </si>
  <si>
    <t>Die Spalte AH (Bemerkungen) ist für Eintragungen frei gegeben</t>
  </si>
  <si>
    <t>Institut für Tierhygiene und Öffentliches Veterinärwesen der Veterinärmedizinischen Fakultät der Universität Leipzig</t>
  </si>
  <si>
    <t>Institut für Pharmakologie, Pharmazie und Toxikologie der Veterinärmedizinischen Fakultät der Universität Leipzig</t>
  </si>
  <si>
    <t>Klinik für Klauentiere der Veterinärmedizinischen Fakultät der Universität Leipzig</t>
  </si>
  <si>
    <t>3;29</t>
  </si>
  <si>
    <t>37, 60</t>
  </si>
  <si>
    <t>61,72</t>
  </si>
  <si>
    <t xml:space="preserve">ENGELHARD, T (2019) Auswirkung der Fütterung von Rationen mit unterschiedlichen Gehalten an Struktur- und leicht verdaulichen Kohlenhydraten an Kühe: Versuchsbericht Landesanstalt für Landwirtschaft und Gartenbau Sachsen-Anhalt </t>
  </si>
  <si>
    <t>MEIER, U.; Fütterung von Milchkühen FAL Braunschweig; http://literatur.vti.bund.de › digbib_extern › bitv</t>
  </si>
  <si>
    <t>Lagerung der Probe bei</t>
  </si>
  <si>
    <t>C</t>
  </si>
  <si>
    <t>Ramona Klee (technische Bearbeitung)</t>
  </si>
  <si>
    <t>Auch für nicht bewertete oder nicht zutreffende Kriterien ist ein "x " in der entsprechenden Spalte notwendig, damit die Auswertung richtig erfolgen kann</t>
  </si>
  <si>
    <t>Alle gelb unterlegten Felder müssen  entsprechend der Erhebungen (Kriterien)  mit "x" ausgefüllt werden</t>
  </si>
  <si>
    <t>Hinweise zum drucken der Arbeitsblätter</t>
  </si>
  <si>
    <t>Querformat</t>
  </si>
  <si>
    <t>Seitenränder links und rechts  0,3 cm</t>
  </si>
  <si>
    <t>Skalierung  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</si>
</sst>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sz val="8"/>
      <name val="Symbol"/>
      <family val="1"/>
      <charset val="2"/>
    </font>
    <font>
      <b/>
      <sz val="14"/>
      <name val="Arial"/>
      <family val="2"/>
    </font>
    <font>
      <sz val="10"/>
      <name val="Symbol"/>
      <family val="1"/>
      <charset val="2"/>
    </font>
    <font>
      <sz val="12"/>
      <name val="Times New Roman"/>
      <family val="1"/>
    </font>
    <font>
      <b/>
      <sz val="8"/>
      <color indexed="81"/>
      <name val="Tahoma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9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sz val="7"/>
      <name val="Arial"/>
      <family val="2"/>
    </font>
    <font>
      <sz val="6"/>
      <name val="Arial"/>
      <family val="2"/>
    </font>
    <font>
      <sz val="8"/>
      <name val="Calibri"/>
      <family val="2"/>
    </font>
    <font>
      <sz val="16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color rgb="FFC00000"/>
      <name val="Arial Black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9"/>
      <color indexed="81"/>
      <name val="Arial"/>
      <family val="2"/>
    </font>
    <font>
      <sz val="9"/>
      <color indexed="81"/>
      <name val="Arial"/>
      <family val="2"/>
    </font>
    <font>
      <u/>
      <sz val="10"/>
      <name val="Arial"/>
      <family val="2"/>
    </font>
    <font>
      <sz val="8"/>
      <color indexed="81"/>
      <name val="Arial"/>
      <family val="2"/>
    </font>
    <font>
      <sz val="10"/>
      <color indexed="81"/>
      <name val="Arial"/>
      <family val="2"/>
    </font>
    <font>
      <b/>
      <sz val="8"/>
      <color indexed="81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9"/>
      <color indexed="81"/>
      <name val="Segoe UI"/>
      <charset val="1"/>
    </font>
    <font>
      <sz val="10"/>
      <color theme="0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4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4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3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8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0" fontId="0" fillId="0" borderId="12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/>
    <xf numFmtId="0" fontId="0" fillId="0" borderId="19" xfId="0" applyBorder="1"/>
    <xf numFmtId="0" fontId="6" fillId="0" borderId="17" xfId="0" applyFont="1" applyBorder="1"/>
    <xf numFmtId="0" fontId="6" fillId="0" borderId="18" xfId="0" applyFont="1" applyBorder="1" applyAlignment="1"/>
    <xf numFmtId="0" fontId="2" fillId="0" borderId="18" xfId="0" applyFont="1" applyBorder="1" applyAlignment="1">
      <alignment shrinkToFit="1"/>
    </xf>
    <xf numFmtId="0" fontId="9" fillId="0" borderId="18" xfId="0" applyFont="1" applyBorder="1"/>
    <xf numFmtId="0" fontId="0" fillId="0" borderId="21" xfId="0" applyBorder="1"/>
    <xf numFmtId="0" fontId="2" fillId="0" borderId="12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0" fillId="0" borderId="6" xfId="0" applyBorder="1"/>
    <xf numFmtId="0" fontId="6" fillId="0" borderId="16" xfId="0" applyFont="1" applyBorder="1" applyAlignment="1"/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17" xfId="0" applyBorder="1" applyAlignment="1"/>
    <xf numFmtId="0" fontId="0" fillId="0" borderId="18" xfId="0" applyBorder="1" applyAlignment="1">
      <alignment wrapText="1"/>
    </xf>
    <xf numFmtId="0" fontId="0" fillId="0" borderId="18" xfId="0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2" fillId="0" borderId="32" xfId="0" applyFont="1" applyBorder="1" applyAlignment="1">
      <alignment shrinkToFit="1"/>
    </xf>
    <xf numFmtId="0" fontId="2" fillId="0" borderId="0" xfId="0" applyFont="1" applyAlignment="1">
      <alignment horizontal="left"/>
    </xf>
    <xf numFmtId="0" fontId="10" fillId="0" borderId="0" xfId="0" applyFont="1"/>
    <xf numFmtId="0" fontId="8" fillId="0" borderId="11" xfId="0" applyFont="1" applyBorder="1" applyAlignment="1">
      <alignment horizontal="left"/>
    </xf>
    <xf numFmtId="0" fontId="0" fillId="0" borderId="14" xfId="0" applyBorder="1" applyAlignment="1">
      <alignment shrinkToFit="1"/>
    </xf>
    <xf numFmtId="0" fontId="0" fillId="0" borderId="18" xfId="0" applyBorder="1" applyAlignment="1">
      <alignment shrinkToFit="1"/>
    </xf>
    <xf numFmtId="0" fontId="3" fillId="0" borderId="34" xfId="0" applyFont="1" applyBorder="1" applyAlignment="1">
      <alignment horizontal="center"/>
    </xf>
    <xf numFmtId="0" fontId="0" fillId="0" borderId="36" xfId="0" applyBorder="1"/>
    <xf numFmtId="0" fontId="0" fillId="0" borderId="31" xfId="0" applyBorder="1" applyAlignment="1">
      <alignment horizontal="left"/>
    </xf>
    <xf numFmtId="0" fontId="0" fillId="0" borderId="14" xfId="0" applyFill="1" applyBorder="1"/>
    <xf numFmtId="0" fontId="0" fillId="0" borderId="18" xfId="0" applyFill="1" applyBorder="1"/>
    <xf numFmtId="0" fontId="8" fillId="0" borderId="7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11" fillId="0" borderId="18" xfId="0" applyFont="1" applyBorder="1"/>
    <xf numFmtId="0" fontId="0" fillId="0" borderId="17" xfId="0" applyFill="1" applyBorder="1"/>
    <xf numFmtId="0" fontId="0" fillId="0" borderId="9" xfId="0" applyBorder="1" applyAlignment="1">
      <alignment horizontal="center"/>
    </xf>
    <xf numFmtId="0" fontId="3" fillId="0" borderId="0" xfId="0" applyFont="1" applyBorder="1" applyAlignment="1"/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shrinkToFit="1"/>
    </xf>
    <xf numFmtId="0" fontId="0" fillId="0" borderId="43" xfId="0" applyBorder="1"/>
    <xf numFmtId="0" fontId="0" fillId="0" borderId="16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0" borderId="48" xfId="0" applyBorder="1"/>
    <xf numFmtId="0" fontId="3" fillId="2" borderId="31" xfId="0" applyFont="1" applyFill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2" borderId="30" xfId="0" applyFont="1" applyFill="1" applyBorder="1" applyAlignment="1">
      <alignment horizontal="left"/>
    </xf>
    <xf numFmtId="0" fontId="3" fillId="2" borderId="49" xfId="0" applyFont="1" applyFill="1" applyBorder="1" applyAlignment="1">
      <alignment horizontal="left"/>
    </xf>
    <xf numFmtId="0" fontId="3" fillId="0" borderId="50" xfId="0" applyFont="1" applyBorder="1" applyAlignment="1">
      <alignment horizontal="center"/>
    </xf>
    <xf numFmtId="0" fontId="0" fillId="0" borderId="43" xfId="0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51" xfId="0" applyBorder="1"/>
    <xf numFmtId="0" fontId="0" fillId="0" borderId="52" xfId="0" applyBorder="1"/>
    <xf numFmtId="0" fontId="11" fillId="0" borderId="43" xfId="0" applyFont="1" applyBorder="1"/>
    <xf numFmtId="0" fontId="3" fillId="0" borderId="29" xfId="0" applyFont="1" applyBorder="1" applyAlignment="1">
      <alignment horizontal="left"/>
    </xf>
    <xf numFmtId="0" fontId="6" fillId="0" borderId="53" xfId="0" applyFont="1" applyBorder="1"/>
    <xf numFmtId="0" fontId="0" fillId="0" borderId="29" xfId="0" applyBorder="1"/>
    <xf numFmtId="0" fontId="2" fillId="0" borderId="29" xfId="0" applyFont="1" applyBorder="1"/>
    <xf numFmtId="0" fontId="0" fillId="0" borderId="34" xfId="0" applyBorder="1"/>
    <xf numFmtId="0" fontId="3" fillId="0" borderId="29" xfId="0" applyFont="1" applyBorder="1"/>
    <xf numFmtId="0" fontId="2" fillId="0" borderId="52" xfId="0" applyFont="1" applyBorder="1"/>
    <xf numFmtId="0" fontId="10" fillId="0" borderId="55" xfId="0" applyFont="1" applyBorder="1"/>
    <xf numFmtId="0" fontId="2" fillId="0" borderId="6" xfId="0" applyFont="1" applyBorder="1"/>
    <xf numFmtId="0" fontId="3" fillId="0" borderId="56" xfId="0" applyFont="1" applyBorder="1"/>
    <xf numFmtId="0" fontId="0" fillId="0" borderId="55" xfId="0" applyBorder="1"/>
    <xf numFmtId="0" fontId="10" fillId="0" borderId="0" xfId="0" applyFont="1" applyBorder="1"/>
    <xf numFmtId="0" fontId="0" fillId="0" borderId="58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8" xfId="0" applyFont="1" applyBorder="1"/>
    <xf numFmtId="0" fontId="3" fillId="0" borderId="6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8" xfId="0" applyBorder="1" applyAlignment="1">
      <alignment horizontal="left"/>
    </xf>
    <xf numFmtId="0" fontId="0" fillId="0" borderId="64" xfId="0" applyBorder="1"/>
    <xf numFmtId="0" fontId="0" fillId="0" borderId="65" xfId="0" applyBorder="1" applyAlignment="1">
      <alignment horizontal="center"/>
    </xf>
    <xf numFmtId="2" fontId="0" fillId="0" borderId="71" xfId="0" applyNumberForma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6" fillId="0" borderId="0" xfId="0" applyFont="1"/>
    <xf numFmtId="0" fontId="14" fillId="0" borderId="0" xfId="0" applyFont="1" applyBorder="1"/>
    <xf numFmtId="2" fontId="0" fillId="0" borderId="0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5" fillId="0" borderId="71" xfId="0" applyNumberFormat="1" applyFont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0" fillId="0" borderId="4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29" xfId="0" applyBorder="1" applyAlignment="1">
      <alignment horizontal="center"/>
    </xf>
    <xf numFmtId="0" fontId="12" fillId="0" borderId="12" xfId="0" applyFont="1" applyBorder="1" applyAlignment="1">
      <alignment horizontal="left" wrapText="1"/>
    </xf>
    <xf numFmtId="0" fontId="0" fillId="3" borderId="75" xfId="0" applyFill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2" fillId="0" borderId="55" xfId="0" applyFont="1" applyBorder="1"/>
    <xf numFmtId="0" fontId="3" fillId="0" borderId="33" xfId="0" applyFont="1" applyBorder="1" applyAlignment="1">
      <alignment horizontal="left"/>
    </xf>
    <xf numFmtId="0" fontId="6" fillId="0" borderId="14" xfId="0" applyFont="1" applyBorder="1"/>
    <xf numFmtId="0" fontId="0" fillId="0" borderId="18" xfId="0" applyBorder="1" applyAlignment="1"/>
    <xf numFmtId="0" fontId="6" fillId="2" borderId="17" xfId="0" applyFont="1" applyFill="1" applyBorder="1"/>
    <xf numFmtId="0" fontId="0" fillId="0" borderId="21" xfId="0" applyFill="1" applyBorder="1"/>
    <xf numFmtId="0" fontId="6" fillId="0" borderId="64" xfId="0" applyFont="1" applyFill="1" applyBorder="1"/>
    <xf numFmtId="0" fontId="0" fillId="0" borderId="12" xfId="0" applyFill="1" applyBorder="1"/>
    <xf numFmtId="0" fontId="6" fillId="0" borderId="12" xfId="0" applyFont="1" applyBorder="1"/>
    <xf numFmtId="0" fontId="6" fillId="2" borderId="64" xfId="0" applyFont="1" applyFill="1" applyBorder="1"/>
    <xf numFmtId="0" fontId="0" fillId="2" borderId="12" xfId="0" applyFill="1" applyBorder="1"/>
    <xf numFmtId="0" fontId="0" fillId="0" borderId="77" xfId="0" applyBorder="1"/>
    <xf numFmtId="0" fontId="3" fillId="0" borderId="29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4" xfId="0" applyFill="1" applyBorder="1"/>
    <xf numFmtId="0" fontId="0" fillId="0" borderId="0" xfId="0" applyFill="1"/>
    <xf numFmtId="0" fontId="0" fillId="0" borderId="10" xfId="0" applyFill="1" applyBorder="1"/>
    <xf numFmtId="0" fontId="0" fillId="0" borderId="9" xfId="0" applyFill="1" applyBorder="1"/>
    <xf numFmtId="0" fontId="0" fillId="0" borderId="38" xfId="0" applyFill="1" applyBorder="1"/>
    <xf numFmtId="0" fontId="6" fillId="0" borderId="35" xfId="0" applyFont="1" applyFill="1" applyBorder="1" applyAlignment="1">
      <alignment horizontal="right"/>
    </xf>
    <xf numFmtId="0" fontId="0" fillId="0" borderId="34" xfId="0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4" xfId="0" applyFont="1" applyFill="1" applyBorder="1"/>
    <xf numFmtId="0" fontId="0" fillId="0" borderId="4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4" borderId="127" xfId="0" applyNumberFormat="1" applyFill="1" applyBorder="1" applyAlignment="1">
      <alignment horizontal="center"/>
    </xf>
    <xf numFmtId="1" fontId="5" fillId="4" borderId="127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128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" xfId="0" applyBorder="1" applyAlignment="1">
      <alignment shrinkToFit="1"/>
    </xf>
    <xf numFmtId="0" fontId="0" fillId="0" borderId="18" xfId="0" applyFont="1" applyFill="1" applyBorder="1"/>
    <xf numFmtId="0" fontId="0" fillId="0" borderId="17" xfId="0" applyFont="1" applyFill="1" applyBorder="1"/>
    <xf numFmtId="0" fontId="0" fillId="0" borderId="64" xfId="0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shrinkToFit="1"/>
    </xf>
    <xf numFmtId="0" fontId="0" fillId="0" borderId="27" xfId="0" applyFont="1" applyFill="1" applyBorder="1"/>
    <xf numFmtId="0" fontId="0" fillId="0" borderId="79" xfId="0" applyBorder="1"/>
    <xf numFmtId="0" fontId="6" fillId="0" borderId="3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83" xfId="0" applyBorder="1" applyAlignment="1">
      <alignment horizontal="center"/>
    </xf>
    <xf numFmtId="0" fontId="6" fillId="0" borderId="17" xfId="0" applyFont="1" applyFill="1" applyBorder="1"/>
    <xf numFmtId="0" fontId="6" fillId="0" borderId="18" xfId="0" applyNumberFormat="1" applyFont="1" applyBorder="1" applyAlignment="1">
      <alignment shrinkToFit="1"/>
    </xf>
    <xf numFmtId="0" fontId="3" fillId="0" borderId="35" xfId="0" applyFont="1" applyBorder="1" applyAlignment="1">
      <alignment horizontal="center"/>
    </xf>
    <xf numFmtId="0" fontId="0" fillId="0" borderId="77" xfId="0" applyBorder="1" applyAlignment="1">
      <alignment shrinkToFit="1"/>
    </xf>
    <xf numFmtId="0" fontId="0" fillId="0" borderId="12" xfId="0" applyBorder="1" applyAlignment="1">
      <alignment wrapText="1"/>
    </xf>
    <xf numFmtId="0" fontId="6" fillId="0" borderId="12" xfId="0" applyFont="1" applyBorder="1" applyAlignment="1"/>
    <xf numFmtId="0" fontId="6" fillId="0" borderId="64" xfId="0" applyFont="1" applyBorder="1" applyAlignment="1"/>
    <xf numFmtId="0" fontId="6" fillId="0" borderId="34" xfId="0" applyFont="1" applyBorder="1"/>
    <xf numFmtId="0" fontId="6" fillId="0" borderId="81" xfId="0" applyFont="1" applyFill="1" applyBorder="1"/>
    <xf numFmtId="49" fontId="0" fillId="0" borderId="0" xfId="0" applyNumberForma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18" xfId="0" applyFont="1" applyBorder="1" applyAlignment="1">
      <alignment shrinkToFit="1"/>
    </xf>
    <xf numFmtId="0" fontId="3" fillId="0" borderId="2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6" fillId="0" borderId="5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38" xfId="0" applyFill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17" xfId="0" applyFont="1" applyBorder="1" applyAlignment="1">
      <alignment horizontal="left"/>
    </xf>
    <xf numFmtId="0" fontId="0" fillId="0" borderId="43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Fill="1" applyBorder="1" applyAlignment="1"/>
    <xf numFmtId="0" fontId="6" fillId="5" borderId="17" xfId="0" applyFont="1" applyFill="1" applyBorder="1"/>
    <xf numFmtId="0" fontId="0" fillId="5" borderId="18" xfId="0" applyFill="1" applyBorder="1"/>
    <xf numFmtId="0" fontId="0" fillId="5" borderId="17" xfId="0" applyFill="1" applyBorder="1"/>
    <xf numFmtId="0" fontId="0" fillId="2" borderId="18" xfId="0" applyFill="1" applyBorder="1" applyAlignment="1"/>
    <xf numFmtId="0" fontId="3" fillId="0" borderId="85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6" fillId="0" borderId="88" xfId="0" applyFont="1" applyBorder="1"/>
    <xf numFmtId="0" fontId="6" fillId="0" borderId="9" xfId="0" applyFont="1" applyBorder="1"/>
    <xf numFmtId="0" fontId="6" fillId="0" borderId="27" xfId="0" applyFont="1" applyBorder="1"/>
    <xf numFmtId="0" fontId="3" fillId="0" borderId="14" xfId="0" applyFont="1" applyBorder="1" applyAlignment="1">
      <alignment horizontal="left"/>
    </xf>
    <xf numFmtId="0" fontId="3" fillId="0" borderId="47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/>
    <xf numFmtId="0" fontId="6" fillId="0" borderId="4" xfId="0" applyFont="1" applyBorder="1"/>
    <xf numFmtId="2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4" xfId="0" applyFont="1" applyFill="1" applyBorder="1" applyAlignment="1"/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3" fillId="0" borderId="7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57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1" fillId="0" borderId="18" xfId="0" applyFont="1" applyBorder="1" applyAlignment="1">
      <alignment horizontal="left"/>
    </xf>
    <xf numFmtId="0" fontId="0" fillId="0" borderId="90" xfId="0" applyBorder="1"/>
    <xf numFmtId="0" fontId="0" fillId="0" borderId="12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5" fillId="0" borderId="0" xfId="0" applyFont="1" applyFill="1" applyBorder="1"/>
    <xf numFmtId="2" fontId="0" fillId="0" borderId="4" xfId="0" applyNumberFormat="1" applyBorder="1" applyAlignment="1">
      <alignment horizontal="center"/>
    </xf>
    <xf numFmtId="0" fontId="6" fillId="0" borderId="16" xfId="0" applyFont="1" applyFill="1" applyBorder="1"/>
    <xf numFmtId="0" fontId="31" fillId="0" borderId="53" xfId="0" quotePrefix="1" applyFont="1" applyBorder="1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14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6" fillId="0" borderId="16" xfId="0" applyFont="1" applyBorder="1"/>
    <xf numFmtId="0" fontId="6" fillId="0" borderId="16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55" xfId="0" applyFont="1" applyBorder="1"/>
    <xf numFmtId="0" fontId="2" fillId="0" borderId="27" xfId="0" applyFont="1" applyBorder="1"/>
    <xf numFmtId="2" fontId="0" fillId="0" borderId="9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90" xfId="0" applyFont="1" applyBorder="1"/>
    <xf numFmtId="2" fontId="0" fillId="0" borderId="9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77" xfId="0" applyBorder="1" applyAlignment="1">
      <alignment vertical="center"/>
    </xf>
    <xf numFmtId="0" fontId="2" fillId="0" borderId="77" xfId="0" applyFont="1" applyBorder="1"/>
    <xf numFmtId="0" fontId="2" fillId="0" borderId="93" xfId="0" applyFont="1" applyBorder="1"/>
    <xf numFmtId="0" fontId="0" fillId="0" borderId="49" xfId="0" applyBorder="1"/>
    <xf numFmtId="0" fontId="0" fillId="0" borderId="65" xfId="0" applyFill="1" applyBorder="1" applyAlignment="1">
      <alignment horizontal="center"/>
    </xf>
    <xf numFmtId="0" fontId="6" fillId="0" borderId="14" xfId="0" applyFont="1" applyFill="1" applyBorder="1" applyAlignment="1">
      <alignment shrinkToFit="1"/>
    </xf>
    <xf numFmtId="0" fontId="29" fillId="0" borderId="0" xfId="0" applyFont="1" applyFill="1" applyBorder="1"/>
    <xf numFmtId="0" fontId="0" fillId="0" borderId="83" xfId="0" applyBorder="1"/>
    <xf numFmtId="0" fontId="6" fillId="0" borderId="18" xfId="0" quotePrefix="1" applyFont="1" applyBorder="1"/>
    <xf numFmtId="0" fontId="6" fillId="0" borderId="18" xfId="0" applyFont="1" applyFill="1" applyBorder="1"/>
    <xf numFmtId="0" fontId="0" fillId="0" borderId="2" xfId="0" applyFill="1" applyBorder="1"/>
    <xf numFmtId="0" fontId="6" fillId="0" borderId="32" xfId="0" applyFont="1" applyBorder="1"/>
    <xf numFmtId="0" fontId="6" fillId="0" borderId="94" xfId="0" applyFont="1" applyBorder="1" applyAlignment="1">
      <alignment shrinkToFit="1"/>
    </xf>
    <xf numFmtId="0" fontId="0" fillId="0" borderId="53" xfId="0" applyFill="1" applyBorder="1"/>
    <xf numFmtId="0" fontId="0" fillId="0" borderId="29" xfId="0" applyFill="1" applyBorder="1" applyAlignment="1">
      <alignment vertical="center"/>
    </xf>
    <xf numFmtId="0" fontId="0" fillId="0" borderId="1" xfId="0" applyBorder="1"/>
    <xf numFmtId="2" fontId="0" fillId="0" borderId="80" xfId="0" applyNumberFormat="1" applyBorder="1" applyAlignment="1">
      <alignment horizontal="center"/>
    </xf>
    <xf numFmtId="0" fontId="0" fillId="0" borderId="95" xfId="0" applyBorder="1"/>
    <xf numFmtId="0" fontId="6" fillId="0" borderId="79" xfId="0" applyFont="1" applyBorder="1"/>
    <xf numFmtId="0" fontId="0" fillId="0" borderId="96" xfId="0" applyBorder="1"/>
    <xf numFmtId="0" fontId="19" fillId="0" borderId="55" xfId="0" applyFont="1" applyBorder="1"/>
    <xf numFmtId="2" fontId="0" fillId="0" borderId="99" xfId="0" applyNumberFormat="1" applyBorder="1" applyAlignment="1">
      <alignment horizontal="center"/>
    </xf>
    <xf numFmtId="0" fontId="6" fillId="0" borderId="0" xfId="0" applyFont="1" applyFill="1" applyBorder="1" applyAlignment="1"/>
    <xf numFmtId="1" fontId="0" fillId="0" borderId="0" xfId="0" applyNumberFormat="1" applyFill="1" applyBorder="1" applyAlignment="1">
      <alignment horizontal="center"/>
    </xf>
    <xf numFmtId="0" fontId="31" fillId="0" borderId="4" xfId="0" applyFont="1" applyFill="1" applyBorder="1"/>
    <xf numFmtId="0" fontId="6" fillId="0" borderId="43" xfId="0" applyFont="1" applyBorder="1"/>
    <xf numFmtId="0" fontId="0" fillId="0" borderId="53" xfId="0" applyBorder="1"/>
    <xf numFmtId="0" fontId="6" fillId="0" borderId="29" xfId="0" applyFont="1" applyBorder="1"/>
    <xf numFmtId="2" fontId="0" fillId="0" borderId="11" xfId="0" applyNumberFormat="1" applyBorder="1" applyAlignment="1">
      <alignment horizontal="center"/>
    </xf>
    <xf numFmtId="0" fontId="0" fillId="0" borderId="8" xfId="0" applyBorder="1"/>
    <xf numFmtId="0" fontId="0" fillId="0" borderId="29" xfId="0" applyFill="1" applyBorder="1" applyAlignment="1"/>
    <xf numFmtId="0" fontId="3" fillId="0" borderId="29" xfId="0" applyFont="1" applyFill="1" applyBorder="1" applyAlignment="1"/>
    <xf numFmtId="0" fontId="21" fillId="0" borderId="2" xfId="0" applyFont="1" applyBorder="1" applyAlignment="1">
      <alignment horizontal="left" vertical="top"/>
    </xf>
    <xf numFmtId="0" fontId="6" fillId="0" borderId="4" xfId="0" applyFont="1" applyFill="1" applyBorder="1" applyAlignment="1"/>
    <xf numFmtId="0" fontId="3" fillId="0" borderId="4" xfId="0" applyFont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4" xfId="0" applyFont="1" applyFill="1" applyBorder="1" applyAlignment="1"/>
    <xf numFmtId="0" fontId="0" fillId="0" borderId="0" xfId="0" applyFill="1" applyAlignment="1">
      <alignment horizontal="left"/>
    </xf>
    <xf numFmtId="0" fontId="0" fillId="0" borderId="18" xfId="0" applyFill="1" applyBorder="1" applyAlignment="1"/>
    <xf numFmtId="0" fontId="6" fillId="0" borderId="64" xfId="0" applyFont="1" applyBorder="1"/>
    <xf numFmtId="0" fontId="6" fillId="0" borderId="52" xfId="0" applyFont="1" applyFill="1" applyBorder="1" applyAlignment="1"/>
    <xf numFmtId="0" fontId="5" fillId="0" borderId="2" xfId="0" applyFont="1" applyFill="1" applyBorder="1" applyAlignment="1"/>
    <xf numFmtId="0" fontId="6" fillId="6" borderId="17" xfId="0" applyFont="1" applyFill="1" applyBorder="1" applyAlignment="1"/>
    <xf numFmtId="0" fontId="6" fillId="0" borderId="18" xfId="0" applyFont="1" applyFill="1" applyBorder="1" applyAlignment="1"/>
    <xf numFmtId="0" fontId="3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6" fillId="0" borderId="31" xfId="0" applyFont="1" applyBorder="1"/>
    <xf numFmtId="0" fontId="0" fillId="2" borderId="27" xfId="0" applyFill="1" applyBorder="1" applyAlignment="1"/>
    <xf numFmtId="0" fontId="6" fillId="0" borderId="0" xfId="0" applyFont="1" applyAlignment="1">
      <alignment horizontal="right"/>
    </xf>
    <xf numFmtId="0" fontId="0" fillId="0" borderId="26" xfId="0" applyBorder="1" applyAlignment="1">
      <alignment horizontal="center"/>
    </xf>
    <xf numFmtId="0" fontId="0" fillId="0" borderId="17" xfId="0" applyFill="1" applyBorder="1" applyAlignment="1">
      <alignment horizontal="left"/>
    </xf>
    <xf numFmtId="0" fontId="0" fillId="0" borderId="27" xfId="0" applyFill="1" applyBorder="1" applyAlignment="1"/>
    <xf numFmtId="0" fontId="0" fillId="0" borderId="21" xfId="0" applyFill="1" applyBorder="1" applyAlignment="1"/>
    <xf numFmtId="0" fontId="6" fillId="0" borderId="18" xfId="0" applyFont="1" applyFill="1" applyBorder="1" applyAlignment="1">
      <alignment horizontal="left"/>
    </xf>
    <xf numFmtId="0" fontId="0" fillId="0" borderId="18" xfId="0" applyBorder="1" applyAlignment="1">
      <alignment horizontal="left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shrinkToFit="1"/>
    </xf>
    <xf numFmtId="0" fontId="3" fillId="0" borderId="95" xfId="0" applyFont="1" applyBorder="1" applyAlignment="1">
      <alignment horizontal="center"/>
    </xf>
    <xf numFmtId="0" fontId="6" fillId="5" borderId="64" xfId="0" applyFont="1" applyFill="1" applyBorder="1"/>
    <xf numFmtId="0" fontId="0" fillId="5" borderId="12" xfId="0" applyFill="1" applyBorder="1"/>
    <xf numFmtId="0" fontId="6" fillId="5" borderId="64" xfId="0" applyFont="1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6" fillId="5" borderId="18" xfId="0" applyFont="1" applyFill="1" applyBorder="1"/>
    <xf numFmtId="0" fontId="0" fillId="5" borderId="101" xfId="0" applyFill="1" applyBorder="1" applyAlignment="1">
      <alignment horizontal="left"/>
    </xf>
    <xf numFmtId="0" fontId="6" fillId="5" borderId="14" xfId="0" applyFont="1" applyFill="1" applyBorder="1"/>
    <xf numFmtId="0" fontId="3" fillId="0" borderId="4" xfId="0" applyFont="1" applyBorder="1"/>
    <xf numFmtId="0" fontId="0" fillId="0" borderId="16" xfId="0" applyFill="1" applyBorder="1"/>
    <xf numFmtId="0" fontId="0" fillId="0" borderId="79" xfId="0" applyFill="1" applyBorder="1"/>
    <xf numFmtId="0" fontId="0" fillId="0" borderId="62" xfId="0" applyBorder="1" applyAlignment="1">
      <alignment horizontal="center"/>
    </xf>
    <xf numFmtId="0" fontId="6" fillId="0" borderId="55" xfId="0" applyFont="1" applyBorder="1" applyAlignment="1">
      <alignment horizontal="left"/>
    </xf>
    <xf numFmtId="0" fontId="3" fillId="0" borderId="79" xfId="0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6" fillId="0" borderId="48" xfId="0" applyFont="1" applyBorder="1"/>
    <xf numFmtId="0" fontId="3" fillId="0" borderId="24" xfId="0" applyFont="1" applyBorder="1" applyAlignment="1">
      <alignment horizontal="center"/>
    </xf>
    <xf numFmtId="0" fontId="0" fillId="0" borderId="14" xfId="0" applyFont="1" applyFill="1" applyBorder="1"/>
    <xf numFmtId="0" fontId="6" fillId="0" borderId="12" xfId="0" applyFont="1" applyFill="1" applyBorder="1"/>
    <xf numFmtId="0" fontId="2" fillId="0" borderId="18" xfId="0" applyFont="1" applyFill="1" applyBorder="1"/>
    <xf numFmtId="0" fontId="8" fillId="0" borderId="49" xfId="0" applyFont="1" applyBorder="1" applyAlignment="1">
      <alignment horizontal="left"/>
    </xf>
    <xf numFmtId="0" fontId="19" fillId="0" borderId="14" xfId="0" applyFont="1" applyBorder="1"/>
    <xf numFmtId="0" fontId="19" fillId="0" borderId="18" xfId="0" applyFont="1" applyBorder="1"/>
    <xf numFmtId="0" fontId="0" fillId="0" borderId="24" xfId="0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0" fillId="0" borderId="104" xfId="0" applyBorder="1" applyAlignment="1">
      <alignment horizontal="center"/>
    </xf>
    <xf numFmtId="0" fontId="6" fillId="0" borderId="14" xfId="0" applyFont="1" applyBorder="1" applyAlignment="1">
      <alignment shrinkToFit="1"/>
    </xf>
    <xf numFmtId="0" fontId="3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3" fillId="0" borderId="6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2" xfId="0" applyFont="1" applyBorder="1" applyAlignment="1">
      <alignment shrinkToFit="1"/>
    </xf>
    <xf numFmtId="0" fontId="6" fillId="0" borderId="90" xfId="0" applyFont="1" applyBorder="1"/>
    <xf numFmtId="0" fontId="6" fillId="0" borderId="51" xfId="0" applyFont="1" applyBorder="1"/>
    <xf numFmtId="0" fontId="23" fillId="0" borderId="18" xfId="0" applyFont="1" applyBorder="1"/>
    <xf numFmtId="0" fontId="0" fillId="0" borderId="76" xfId="0" applyBorder="1" applyAlignment="1">
      <alignment horizontal="center"/>
    </xf>
    <xf numFmtId="2" fontId="0" fillId="0" borderId="59" xfId="0" applyNumberFormat="1" applyFill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0" fontId="6" fillId="0" borderId="14" xfId="0" applyFont="1" applyFill="1" applyBorder="1"/>
    <xf numFmtId="0" fontId="24" fillId="0" borderId="18" xfId="0" applyFont="1" applyBorder="1"/>
    <xf numFmtId="0" fontId="0" fillId="0" borderId="0" xfId="0" applyFill="1" applyBorder="1" applyAlignment="1">
      <alignment wrapText="1"/>
    </xf>
    <xf numFmtId="0" fontId="11" fillId="0" borderId="0" xfId="0" applyFont="1" applyBorder="1"/>
    <xf numFmtId="0" fontId="0" fillId="0" borderId="21" xfId="0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11" fillId="0" borderId="18" xfId="0" applyFont="1" applyFill="1" applyBorder="1"/>
    <xf numFmtId="0" fontId="0" fillId="0" borderId="27" xfId="0" applyFill="1" applyBorder="1"/>
    <xf numFmtId="0" fontId="6" fillId="0" borderId="4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 shrinkToFit="1"/>
    </xf>
    <xf numFmtId="0" fontId="0" fillId="0" borderId="31" xfId="0" applyFill="1" applyBorder="1" applyAlignment="1"/>
    <xf numFmtId="0" fontId="0" fillId="0" borderId="61" xfId="0" applyFill="1" applyBorder="1" applyAlignment="1"/>
    <xf numFmtId="0" fontId="0" fillId="0" borderId="14" xfId="0" applyFill="1" applyBorder="1" applyAlignment="1"/>
    <xf numFmtId="2" fontId="0" fillId="0" borderId="6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21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6" fillId="0" borderId="88" xfId="0" applyFont="1" applyBorder="1" applyAlignment="1">
      <alignment vertical="top"/>
    </xf>
    <xf numFmtId="0" fontId="21" fillId="0" borderId="18" xfId="0" applyFont="1" applyBorder="1" applyAlignment="1">
      <alignment vertical="top"/>
    </xf>
    <xf numFmtId="0" fontId="6" fillId="0" borderId="51" xfId="0" applyFont="1" applyBorder="1" applyAlignment="1">
      <alignment vertical="top"/>
    </xf>
    <xf numFmtId="0" fontId="0" fillId="0" borderId="58" xfId="0" applyFill="1" applyBorder="1" applyAlignment="1">
      <alignment horizontal="center"/>
    </xf>
    <xf numFmtId="0" fontId="6" fillId="0" borderId="77" xfId="0" applyFont="1" applyBorder="1"/>
    <xf numFmtId="0" fontId="0" fillId="0" borderId="83" xfId="0" applyFill="1" applyBorder="1" applyAlignment="1">
      <alignment horizontal="center"/>
    </xf>
    <xf numFmtId="0" fontId="6" fillId="0" borderId="17" xfId="0" applyFont="1" applyFill="1" applyBorder="1" applyAlignment="1"/>
    <xf numFmtId="0" fontId="0" fillId="0" borderId="27" xfId="0" applyBorder="1" applyAlignment="1"/>
    <xf numFmtId="0" fontId="2" fillId="0" borderId="18" xfId="0" applyFont="1" applyFill="1" applyBorder="1" applyAlignment="1"/>
    <xf numFmtId="0" fontId="0" fillId="0" borderId="12" xfId="0" applyFill="1" applyBorder="1" applyAlignment="1"/>
    <xf numFmtId="0" fontId="0" fillId="0" borderId="90" xfId="0" applyFill="1" applyBorder="1" applyAlignment="1"/>
    <xf numFmtId="0" fontId="6" fillId="0" borderId="27" xfId="0" applyFont="1" applyFill="1" applyBorder="1"/>
    <xf numFmtId="0" fontId="0" fillId="0" borderId="51" xfId="0" applyFill="1" applyBorder="1"/>
    <xf numFmtId="0" fontId="0" fillId="0" borderId="27" xfId="0" applyFill="1" applyBorder="1" applyAlignment="1">
      <alignment horizontal="center"/>
    </xf>
    <xf numFmtId="0" fontId="6" fillId="0" borderId="6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0" fontId="2" fillId="0" borderId="43" xfId="0" applyFont="1" applyBorder="1"/>
    <xf numFmtId="0" fontId="6" fillId="0" borderId="26" xfId="0" applyFont="1" applyFill="1" applyBorder="1"/>
    <xf numFmtId="0" fontId="19" fillId="0" borderId="9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5" borderId="27" xfId="0" applyFont="1" applyFill="1" applyBorder="1"/>
    <xf numFmtId="0" fontId="0" fillId="5" borderId="9" xfId="0" applyFill="1" applyBorder="1"/>
    <xf numFmtId="0" fontId="6" fillId="0" borderId="88" xfId="0" applyFont="1" applyBorder="1" applyAlignment="1"/>
    <xf numFmtId="0" fontId="19" fillId="0" borderId="17" xfId="0" applyFont="1" applyBorder="1"/>
    <xf numFmtId="0" fontId="0" fillId="0" borderId="49" xfId="0" applyFill="1" applyBorder="1" applyAlignment="1"/>
    <xf numFmtId="0" fontId="0" fillId="0" borderId="32" xfId="0" applyBorder="1"/>
    <xf numFmtId="0" fontId="21" fillId="0" borderId="17" xfId="0" applyFont="1" applyFill="1" applyBorder="1"/>
    <xf numFmtId="0" fontId="21" fillId="0" borderId="18" xfId="0" applyFont="1" applyBorder="1"/>
    <xf numFmtId="0" fontId="0" fillId="0" borderId="106" xfId="0" applyBorder="1" applyAlignment="1">
      <alignment horizontal="center"/>
    </xf>
    <xf numFmtId="0" fontId="6" fillId="0" borderId="31" xfId="0" applyFont="1" applyFill="1" applyBorder="1" applyAlignment="1"/>
    <xf numFmtId="0" fontId="6" fillId="0" borderId="61" xfId="0" applyFont="1" applyFill="1" applyBorder="1" applyAlignment="1"/>
    <xf numFmtId="0" fontId="29" fillId="0" borderId="3" xfId="0" applyFont="1" applyFill="1" applyBorder="1"/>
    <xf numFmtId="0" fontId="2" fillId="0" borderId="55" xfId="0" applyFont="1" applyFill="1" applyBorder="1" applyAlignment="1"/>
    <xf numFmtId="0" fontId="2" fillId="0" borderId="0" xfId="0" applyFont="1" applyFill="1" applyBorder="1" applyAlignment="1"/>
    <xf numFmtId="0" fontId="6" fillId="0" borderId="17" xfId="0" applyFont="1" applyBorder="1" applyAlignment="1"/>
    <xf numFmtId="0" fontId="6" fillId="0" borderId="51" xfId="0" applyFont="1" applyFill="1" applyBorder="1"/>
    <xf numFmtId="0" fontId="6" fillId="0" borderId="107" xfId="0" applyFont="1" applyFill="1" applyBorder="1"/>
    <xf numFmtId="0" fontId="0" fillId="0" borderId="101" xfId="0" applyBorder="1"/>
    <xf numFmtId="0" fontId="2" fillId="0" borderId="18" xfId="0" quotePrefix="1" applyFont="1" applyBorder="1"/>
    <xf numFmtId="2" fontId="0" fillId="0" borderId="65" xfId="0" applyNumberFormat="1" applyBorder="1" applyAlignment="1">
      <alignment horizontal="center"/>
    </xf>
    <xf numFmtId="0" fontId="6" fillId="0" borderId="48" xfId="0" applyFont="1" applyBorder="1" applyAlignment="1"/>
    <xf numFmtId="0" fontId="0" fillId="0" borderId="43" xfId="0" applyBorder="1" applyAlignment="1">
      <alignment wrapText="1"/>
    </xf>
    <xf numFmtId="0" fontId="6" fillId="0" borderId="43" xfId="0" applyFont="1" applyBorder="1" applyAlignment="1"/>
    <xf numFmtId="0" fontId="0" fillId="0" borderId="93" xfId="0" applyBorder="1" applyAlignment="1">
      <alignment wrapText="1"/>
    </xf>
    <xf numFmtId="0" fontId="6" fillId="0" borderId="108" xfId="0" applyFont="1" applyFill="1" applyBorder="1"/>
    <xf numFmtId="0" fontId="6" fillId="0" borderId="108" xfId="0" applyFont="1" applyBorder="1"/>
    <xf numFmtId="0" fontId="10" fillId="0" borderId="0" xfId="0" applyFont="1" applyFill="1"/>
    <xf numFmtId="0" fontId="10" fillId="0" borderId="0" xfId="0" applyFont="1" applyFill="1" applyBorder="1"/>
    <xf numFmtId="0" fontId="6" fillId="5" borderId="17" xfId="0" applyFont="1" applyFill="1" applyBorder="1"/>
    <xf numFmtId="0" fontId="6" fillId="0" borderId="109" xfId="0" applyFont="1" applyBorder="1"/>
    <xf numFmtId="0" fontId="5" fillId="0" borderId="0" xfId="0" applyFont="1" applyBorder="1"/>
    <xf numFmtId="0" fontId="6" fillId="0" borderId="21" xfId="0" applyFont="1" applyBorder="1"/>
    <xf numFmtId="0" fontId="6" fillId="0" borderId="21" xfId="0" applyFont="1" applyFill="1" applyBorder="1"/>
    <xf numFmtId="0" fontId="6" fillId="0" borderId="9" xfId="0" applyFont="1" applyFill="1" applyBorder="1"/>
    <xf numFmtId="0" fontId="0" fillId="0" borderId="0" xfId="0" applyFont="1" applyFill="1" applyBorder="1"/>
    <xf numFmtId="0" fontId="3" fillId="0" borderId="1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8" fillId="0" borderId="61" xfId="0" applyFont="1" applyBorder="1" applyAlignment="1">
      <alignment horizontal="left"/>
    </xf>
    <xf numFmtId="0" fontId="6" fillId="0" borderId="110" xfId="0" applyFont="1" applyFill="1" applyBorder="1"/>
    <xf numFmtId="0" fontId="0" fillId="0" borderId="43" xfId="0" applyFont="1" applyFill="1" applyBorder="1"/>
    <xf numFmtId="0" fontId="6" fillId="0" borderId="111" xfId="0" applyFont="1" applyFill="1" applyBorder="1"/>
    <xf numFmtId="0" fontId="3" fillId="0" borderId="112" xfId="0" applyFont="1" applyBorder="1"/>
    <xf numFmtId="0" fontId="3" fillId="0" borderId="20" xfId="0" applyFont="1" applyBorder="1" applyAlignment="1">
      <alignment horizontal="center"/>
    </xf>
    <xf numFmtId="0" fontId="0" fillId="0" borderId="61" xfId="0" applyFill="1" applyBorder="1"/>
    <xf numFmtId="0" fontId="3" fillId="0" borderId="49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77" xfId="0" applyFont="1" applyBorder="1" applyAlignment="1">
      <alignment horizontal="left"/>
    </xf>
    <xf numFmtId="0" fontId="3" fillId="0" borderId="58" xfId="0" applyFont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88" xfId="0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1" xfId="0" applyFont="1" applyBorder="1" applyAlignment="1">
      <alignment horizontal="left"/>
    </xf>
    <xf numFmtId="0" fontId="8" fillId="0" borderId="77" xfId="0" applyFont="1" applyBorder="1" applyAlignment="1">
      <alignment horizontal="left"/>
    </xf>
    <xf numFmtId="0" fontId="0" fillId="0" borderId="70" xfId="0" applyBorder="1"/>
    <xf numFmtId="0" fontId="6" fillId="0" borderId="82" xfId="0" applyFont="1" applyBorder="1"/>
    <xf numFmtId="0" fontId="6" fillId="0" borderId="82" xfId="0" applyFont="1" applyFill="1" applyBorder="1"/>
    <xf numFmtId="0" fontId="6" fillId="5" borderId="82" xfId="0" applyFont="1" applyFill="1" applyBorder="1"/>
    <xf numFmtId="0" fontId="6" fillId="0" borderId="114" xfId="0" applyFont="1" applyBorder="1" applyAlignment="1"/>
    <xf numFmtId="0" fontId="6" fillId="0" borderId="61" xfId="0" applyFont="1" applyBorder="1"/>
    <xf numFmtId="0" fontId="6" fillId="0" borderId="90" xfId="0" applyFont="1" applyBorder="1" applyAlignment="1"/>
    <xf numFmtId="0" fontId="0" fillId="5" borderId="21" xfId="0" applyFill="1" applyBorder="1"/>
    <xf numFmtId="0" fontId="6" fillId="0" borderId="80" xfId="0" applyFont="1" applyBorder="1" applyAlignment="1"/>
    <xf numFmtId="0" fontId="0" fillId="0" borderId="115" xfId="0" applyBorder="1" applyAlignment="1">
      <alignment horizontal="center"/>
    </xf>
    <xf numFmtId="0" fontId="0" fillId="0" borderId="93" xfId="0" applyBorder="1"/>
    <xf numFmtId="0" fontId="0" fillId="0" borderId="21" xfId="0" applyFill="1" applyBorder="1" applyAlignment="1">
      <alignment horizontal="center"/>
    </xf>
    <xf numFmtId="0" fontId="6" fillId="0" borderId="21" xfId="0" applyFont="1" applyFill="1" applyBorder="1" applyAlignment="1">
      <alignment horizontal="left"/>
    </xf>
    <xf numFmtId="0" fontId="0" fillId="0" borderId="55" xfId="0" applyFill="1" applyBorder="1"/>
    <xf numFmtId="0" fontId="6" fillId="0" borderId="0" xfId="0" applyFont="1" applyFill="1"/>
    <xf numFmtId="0" fontId="2" fillId="0" borderId="31" xfId="0" applyFont="1" applyBorder="1"/>
    <xf numFmtId="0" fontId="0" fillId="0" borderId="0" xfId="0" applyBorder="1" applyAlignment="1">
      <alignment horizontal="center" shrinkToFit="1"/>
    </xf>
    <xf numFmtId="0" fontId="2" fillId="0" borderId="0" xfId="0" quotePrefix="1" applyFont="1" applyBorder="1"/>
    <xf numFmtId="0" fontId="6" fillId="0" borderId="58" xfId="0" applyFont="1" applyBorder="1" applyAlignment="1">
      <alignment horizontal="center"/>
    </xf>
    <xf numFmtId="0" fontId="6" fillId="0" borderId="88" xfId="0" applyFont="1" applyBorder="1" applyAlignment="1">
      <alignment horizontal="left"/>
    </xf>
    <xf numFmtId="0" fontId="6" fillId="0" borderId="88" xfId="0" applyFont="1" applyFill="1" applyBorder="1"/>
    <xf numFmtId="0" fontId="6" fillId="0" borderId="79" xfId="0" applyFont="1" applyFill="1" applyBorder="1"/>
    <xf numFmtId="0" fontId="6" fillId="0" borderId="102" xfId="0" applyFont="1" applyBorder="1" applyAlignment="1">
      <alignment horizontal="center"/>
    </xf>
    <xf numFmtId="0" fontId="6" fillId="0" borderId="22" xfId="0" applyFont="1" applyFill="1" applyBorder="1"/>
    <xf numFmtId="0" fontId="19" fillId="0" borderId="17" xfId="0" applyFont="1" applyFill="1" applyBorder="1"/>
    <xf numFmtId="0" fontId="27" fillId="0" borderId="0" xfId="0" applyFont="1"/>
    <xf numFmtId="0" fontId="28" fillId="0" borderId="0" xfId="0" applyFont="1"/>
    <xf numFmtId="0" fontId="0" fillId="0" borderId="10" xfId="0" applyBorder="1" applyAlignment="1">
      <alignment horizontal="center" vertical="top"/>
    </xf>
    <xf numFmtId="0" fontId="0" fillId="0" borderId="77" xfId="0" applyFill="1" applyBorder="1"/>
    <xf numFmtId="0" fontId="6" fillId="0" borderId="26" xfId="0" applyFont="1" applyBorder="1" applyAlignment="1">
      <alignment horizontal="left"/>
    </xf>
    <xf numFmtId="0" fontId="3" fillId="0" borderId="62" xfId="0" applyFont="1" applyBorder="1" applyAlignment="1">
      <alignment horizontal="center"/>
    </xf>
    <xf numFmtId="0" fontId="0" fillId="0" borderId="56" xfId="0" applyBorder="1"/>
    <xf numFmtId="0" fontId="6" fillId="0" borderId="116" xfId="0" applyFont="1" applyBorder="1"/>
    <xf numFmtId="0" fontId="0" fillId="0" borderId="23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left"/>
    </xf>
    <xf numFmtId="0" fontId="6" fillId="0" borderId="9" xfId="0" quotePrefix="1" applyFont="1" applyFill="1" applyBorder="1" applyAlignment="1">
      <alignment horizontal="center"/>
    </xf>
    <xf numFmtId="0" fontId="6" fillId="0" borderId="44" xfId="0" quotePrefix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2" fillId="0" borderId="17" xfId="0" applyFont="1" applyBorder="1"/>
    <xf numFmtId="0" fontId="6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95" xfId="0" applyFont="1" applyFill="1" applyBorder="1" applyAlignment="1">
      <alignment horizontal="center"/>
    </xf>
    <xf numFmtId="0" fontId="6" fillId="0" borderId="90" xfId="0" applyFont="1" applyFill="1" applyBorder="1" applyAlignment="1">
      <alignment horizontal="center"/>
    </xf>
    <xf numFmtId="16" fontId="6" fillId="0" borderId="27" xfId="0" applyNumberFormat="1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6" fillId="0" borderId="21" xfId="0" quotePrefix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77" xfId="0" applyFont="1" applyBorder="1" applyAlignment="1"/>
    <xf numFmtId="0" fontId="6" fillId="0" borderId="35" xfId="0" quotePrefix="1" applyFont="1" applyFill="1" applyBorder="1" applyAlignment="1">
      <alignment horizontal="center"/>
    </xf>
    <xf numFmtId="0" fontId="6" fillId="0" borderId="80" xfId="0" quotePrefix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23" xfId="0" quotePrefix="1" applyFon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0" fontId="0" fillId="0" borderId="80" xfId="0" quotePrefix="1" applyFill="1" applyBorder="1" applyAlignment="1">
      <alignment horizontal="center"/>
    </xf>
    <xf numFmtId="0" fontId="0" fillId="0" borderId="23" xfId="0" quotePrefix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21" xfId="0" quotePrefix="1" applyFill="1" applyBorder="1" applyAlignment="1">
      <alignment horizontal="center"/>
    </xf>
    <xf numFmtId="0" fontId="0" fillId="0" borderId="25" xfId="0" quotePrefix="1" applyFill="1" applyBorder="1" applyAlignment="1">
      <alignment horizontal="center"/>
    </xf>
    <xf numFmtId="0" fontId="0" fillId="0" borderId="37" xfId="0" quotePrefix="1" applyFill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6" fillId="0" borderId="38" xfId="0" quotePrefix="1" applyFont="1" applyFill="1" applyBorder="1" applyAlignment="1">
      <alignment horizontal="center"/>
    </xf>
    <xf numFmtId="0" fontId="6" fillId="0" borderId="38" xfId="0" quotePrefix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37" xfId="0" quotePrefix="1" applyFont="1" applyBorder="1" applyAlignment="1">
      <alignment horizontal="center" vertical="top"/>
    </xf>
    <xf numFmtId="0" fontId="6" fillId="0" borderId="90" xfId="0" quotePrefix="1" applyFont="1" applyFill="1" applyBorder="1" applyAlignment="1">
      <alignment horizontal="center"/>
    </xf>
    <xf numFmtId="1" fontId="6" fillId="0" borderId="9" xfId="0" quotePrefix="1" applyNumberFormat="1" applyFont="1" applyFill="1" applyBorder="1" applyAlignment="1">
      <alignment horizontal="center"/>
    </xf>
    <xf numFmtId="49" fontId="6" fillId="0" borderId="27" xfId="0" quotePrefix="1" applyNumberFormat="1" applyFont="1" applyFill="1" applyBorder="1" applyAlignment="1">
      <alignment horizontal="center"/>
    </xf>
    <xf numFmtId="49" fontId="6" fillId="0" borderId="90" xfId="0" quotePrefix="1" applyNumberFormat="1" applyFont="1" applyFill="1" applyBorder="1" applyAlignment="1">
      <alignment horizontal="center"/>
    </xf>
    <xf numFmtId="49" fontId="6" fillId="0" borderId="44" xfId="0" quotePrefix="1" applyNumberFormat="1" applyFont="1" applyFill="1" applyBorder="1" applyAlignment="1">
      <alignment horizontal="center"/>
    </xf>
    <xf numFmtId="49" fontId="6" fillId="0" borderId="21" xfId="0" quotePrefix="1" applyNumberFormat="1" applyFont="1" applyFill="1" applyBorder="1" applyAlignment="1">
      <alignment horizontal="center"/>
    </xf>
    <xf numFmtId="49" fontId="0" fillId="0" borderId="9" xfId="0" quotePrefix="1" applyNumberFormat="1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4" xfId="0" applyBorder="1" applyAlignment="1">
      <alignment vertical="center" wrapText="1" shrinkToFit="1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36" xfId="0" applyFont="1" applyBorder="1"/>
    <xf numFmtId="0" fontId="0" fillId="0" borderId="61" xfId="0" applyBorder="1"/>
    <xf numFmtId="0" fontId="0" fillId="0" borderId="31" xfId="0" applyFill="1" applyBorder="1"/>
    <xf numFmtId="0" fontId="0" fillId="0" borderId="47" xfId="0" applyFill="1" applyBorder="1" applyAlignment="1">
      <alignment horizontal="center"/>
    </xf>
    <xf numFmtId="0" fontId="6" fillId="0" borderId="30" xfId="0" applyFont="1" applyBorder="1"/>
    <xf numFmtId="0" fontId="0" fillId="0" borderId="118" xfId="0" applyBorder="1"/>
    <xf numFmtId="0" fontId="0" fillId="0" borderId="6" xfId="0" applyFill="1" applyBorder="1"/>
    <xf numFmtId="0" fontId="0" fillId="0" borderId="4" xfId="0" applyFill="1" applyBorder="1" applyAlignment="1">
      <alignment vertical="center"/>
    </xf>
    <xf numFmtId="0" fontId="0" fillId="0" borderId="120" xfId="0" applyBorder="1"/>
    <xf numFmtId="0" fontId="0" fillId="6" borderId="16" xfId="0" applyFill="1" applyBorder="1"/>
    <xf numFmtId="0" fontId="0" fillId="6" borderId="14" xfId="0" applyFill="1" applyBorder="1"/>
    <xf numFmtId="0" fontId="6" fillId="6" borderId="14" xfId="0" applyFont="1" applyFill="1" applyBorder="1"/>
    <xf numFmtId="0" fontId="6" fillId="0" borderId="3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0" fillId="0" borderId="16" xfId="0" applyFill="1" applyBorder="1" applyAlignment="1"/>
    <xf numFmtId="2" fontId="0" fillId="0" borderId="57" xfId="0" applyNumberFormat="1" applyFill="1" applyBorder="1" applyAlignment="1">
      <alignment horizontal="center"/>
    </xf>
    <xf numFmtId="0" fontId="6" fillId="0" borderId="16" xfId="0" applyFont="1" applyFill="1" applyBorder="1" applyAlignment="1"/>
    <xf numFmtId="0" fontId="6" fillId="0" borderId="18" xfId="0" applyFont="1" applyFill="1" applyBorder="1" applyAlignment="1">
      <alignment horizontal="center"/>
    </xf>
    <xf numFmtId="0" fontId="0" fillId="0" borderId="44" xfId="0" quotePrefix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0" fillId="0" borderId="17" xfId="0" applyFill="1" applyBorder="1" applyAlignment="1"/>
    <xf numFmtId="0" fontId="0" fillId="0" borderId="4" xfId="0" applyBorder="1" applyAlignment="1">
      <alignment shrinkToFit="1"/>
    </xf>
    <xf numFmtId="0" fontId="0" fillId="0" borderId="46" xfId="0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0" fillId="9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5" borderId="27" xfId="0" applyFill="1" applyBorder="1" applyAlignment="1">
      <alignment horizontal="center"/>
    </xf>
    <xf numFmtId="0" fontId="0" fillId="5" borderId="0" xfId="0" applyFill="1"/>
    <xf numFmtId="0" fontId="0" fillId="5" borderId="9" xfId="0" applyFill="1" applyBorder="1" applyAlignment="1">
      <alignment horizontal="center"/>
    </xf>
    <xf numFmtId="0" fontId="29" fillId="5" borderId="0" xfId="0" applyFont="1" applyFill="1" applyBorder="1"/>
    <xf numFmtId="0" fontId="2" fillId="5" borderId="17" xfId="0" applyFont="1" applyFill="1" applyBorder="1" applyAlignment="1"/>
    <xf numFmtId="0" fontId="2" fillId="5" borderId="19" xfId="0" applyFont="1" applyFill="1" applyBorder="1" applyAlignment="1"/>
    <xf numFmtId="0" fontId="29" fillId="5" borderId="3" xfId="0" applyFont="1" applyFill="1" applyBorder="1"/>
    <xf numFmtId="0" fontId="2" fillId="5" borderId="16" xfId="0" applyFont="1" applyFill="1" applyBorder="1" applyAlignment="1"/>
    <xf numFmtId="0" fontId="2" fillId="5" borderId="14" xfId="0" applyFont="1" applyFill="1" applyBorder="1" applyAlignment="1"/>
    <xf numFmtId="0" fontId="2" fillId="5" borderId="135" xfId="0" applyFont="1" applyFill="1" applyBorder="1" applyAlignment="1"/>
    <xf numFmtId="0" fontId="0" fillId="5" borderId="9" xfId="0" quotePrefix="1" applyFill="1" applyBorder="1" applyAlignment="1">
      <alignment horizontal="center"/>
    </xf>
    <xf numFmtId="0" fontId="6" fillId="5" borderId="9" xfId="0" quotePrefix="1" applyFont="1" applyFill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0" fillId="5" borderId="44" xfId="0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6" fillId="5" borderId="10" xfId="0" quotePrefix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38" xfId="0" quotePrefix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80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6" fillId="5" borderId="37" xfId="0" quotePrefix="1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49" fontId="6" fillId="5" borderId="0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/>
    </xf>
    <xf numFmtId="0" fontId="6" fillId="5" borderId="117" xfId="0" applyFont="1" applyFill="1" applyBorder="1" applyAlignment="1">
      <alignment horizontal="center"/>
    </xf>
    <xf numFmtId="0" fontId="0" fillId="5" borderId="18" xfId="0" applyFont="1" applyFill="1" applyBorder="1"/>
    <xf numFmtId="0" fontId="0" fillId="5" borderId="25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0" xfId="0" quotePrefix="1" applyFont="1" applyBorder="1" applyAlignment="1">
      <alignment horizontal="center"/>
    </xf>
    <xf numFmtId="0" fontId="1" fillId="0" borderId="0" xfId="0" applyFont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/>
    <xf numFmtId="0" fontId="0" fillId="0" borderId="57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121" xfId="0" applyFont="1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left"/>
    </xf>
    <xf numFmtId="0" fontId="0" fillId="0" borderId="37" xfId="0" applyFill="1" applyBorder="1" applyAlignment="1" applyProtection="1">
      <alignment horizontal="center"/>
    </xf>
    <xf numFmtId="0" fontId="30" fillId="0" borderId="0" xfId="0" applyFont="1"/>
    <xf numFmtId="0" fontId="0" fillId="0" borderId="20" xfId="0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71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28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quotePrefix="1" applyFill="1" applyBorder="1" applyAlignment="1">
      <alignment horizontal="center"/>
    </xf>
    <xf numFmtId="0" fontId="0" fillId="0" borderId="90" xfId="0" applyFill="1" applyBorder="1" applyAlignment="1">
      <alignment horizontal="center"/>
    </xf>
    <xf numFmtId="0" fontId="1" fillId="0" borderId="27" xfId="0" applyFont="1" applyFill="1" applyBorder="1" applyAlignment="1">
      <alignment horizontal="center" wrapText="1"/>
    </xf>
    <xf numFmtId="0" fontId="1" fillId="0" borderId="18" xfId="0" applyFont="1" applyBorder="1"/>
    <xf numFmtId="0" fontId="6" fillId="0" borderId="24" xfId="0" applyFont="1" applyBorder="1" applyAlignment="1">
      <alignment horizontal="center" wrapText="1"/>
    </xf>
    <xf numFmtId="0" fontId="21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80" xfId="0" applyBorder="1" applyAlignment="1">
      <alignment horizontal="center"/>
    </xf>
    <xf numFmtId="0" fontId="0" fillId="3" borderId="80" xfId="0" applyFill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100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3" borderId="74" xfId="0" applyNumberFormat="1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0" fillId="3" borderId="11" xfId="0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7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55" xfId="0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8" xfId="0" applyBorder="1"/>
    <xf numFmtId="0" fontId="34" fillId="0" borderId="0" xfId="0" applyFont="1"/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/>
    <xf numFmtId="0" fontId="0" fillId="0" borderId="3" xfId="0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9" fillId="0" borderId="9" xfId="0" quotePrefix="1" applyFont="1" applyFill="1" applyBorder="1" applyAlignment="1">
      <alignment horizontal="center"/>
    </xf>
    <xf numFmtId="0" fontId="1" fillId="0" borderId="9" xfId="0" quotePrefix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5" borderId="21" xfId="0" applyFill="1" applyBorder="1" applyAlignment="1">
      <alignment horizontal="center"/>
    </xf>
    <xf numFmtId="0" fontId="0" fillId="5" borderId="117" xfId="0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79" xfId="0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2" xfId="0" applyBorder="1" applyAlignment="1">
      <alignment vertical="center"/>
    </xf>
    <xf numFmtId="0" fontId="10" fillId="0" borderId="5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58" xfId="0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40" xfId="0" applyFont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0" xfId="0" applyFont="1" applyBorder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1" fillId="0" borderId="18" xfId="0" applyFont="1" applyFill="1" applyBorder="1" applyAlignment="1" applyProtection="1">
      <alignment horizontal="right"/>
      <protection locked="0"/>
    </xf>
    <xf numFmtId="0" fontId="1" fillId="0" borderId="18" xfId="0" applyFont="1" applyBorder="1" applyAlignment="1"/>
    <xf numFmtId="0" fontId="0" fillId="0" borderId="88" xfId="0" applyBorder="1"/>
    <xf numFmtId="0" fontId="0" fillId="0" borderId="18" xfId="0" applyFill="1" applyBorder="1" applyAlignment="1" applyProtection="1">
      <alignment horizontal="center"/>
    </xf>
    <xf numFmtId="0" fontId="0" fillId="0" borderId="18" xfId="0" applyFill="1" applyBorder="1" applyProtection="1"/>
    <xf numFmtId="0" fontId="0" fillId="0" borderId="12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11" borderId="0" xfId="0" applyFill="1"/>
    <xf numFmtId="0" fontId="38" fillId="0" borderId="0" xfId="0" applyFont="1" applyAlignment="1"/>
    <xf numFmtId="0" fontId="15" fillId="11" borderId="0" xfId="0" applyFont="1" applyFill="1"/>
    <xf numFmtId="0" fontId="15" fillId="0" borderId="0" xfId="0" applyFont="1" applyFill="1" applyAlignment="1">
      <alignment horizontal="right" vertical="center"/>
    </xf>
    <xf numFmtId="0" fontId="0" fillId="11" borderId="0" xfId="0" applyFill="1" applyAlignment="1">
      <alignment vertical="center"/>
    </xf>
    <xf numFmtId="0" fontId="15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0" fontId="39" fillId="0" borderId="0" xfId="0" applyFont="1"/>
    <xf numFmtId="0" fontId="1" fillId="0" borderId="3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0" xfId="0" applyFont="1" applyBorder="1"/>
    <xf numFmtId="0" fontId="1" fillId="0" borderId="34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81" xfId="0" applyNumberFormat="1" applyFont="1" applyFill="1" applyBorder="1" applyAlignment="1">
      <alignment horizontal="center" shrinkToFit="1"/>
    </xf>
    <xf numFmtId="0" fontId="0" fillId="0" borderId="18" xfId="0" applyBorder="1"/>
    <xf numFmtId="0" fontId="0" fillId="12" borderId="65" xfId="0" applyFill="1" applyBorder="1" applyAlignment="1" applyProtection="1">
      <alignment horizontal="center"/>
      <protection locked="0"/>
    </xf>
    <xf numFmtId="0" fontId="0" fillId="12" borderId="66" xfId="0" applyFill="1" applyBorder="1" applyAlignment="1" applyProtection="1">
      <alignment horizontal="center"/>
      <protection locked="0"/>
    </xf>
    <xf numFmtId="0" fontId="1" fillId="12" borderId="65" xfId="0" applyFont="1" applyFill="1" applyBorder="1" applyAlignment="1" applyProtection="1">
      <alignment horizontal="center"/>
      <protection locked="0"/>
    </xf>
    <xf numFmtId="0" fontId="1" fillId="12" borderId="65" xfId="0" applyFont="1" applyFill="1" applyBorder="1" applyAlignment="1" applyProtection="1">
      <alignment horizontal="center" vertical="center"/>
      <protection locked="0"/>
    </xf>
    <xf numFmtId="0" fontId="1" fillId="12" borderId="66" xfId="0" applyFont="1" applyFill="1" applyBorder="1" applyAlignment="1" applyProtection="1">
      <alignment horizontal="center"/>
      <protection locked="0"/>
    </xf>
    <xf numFmtId="0" fontId="6" fillId="12" borderId="65" xfId="0" applyFont="1" applyFill="1" applyBorder="1" applyAlignment="1" applyProtection="1">
      <alignment horizontal="center" wrapText="1"/>
      <protection locked="0"/>
    </xf>
    <xf numFmtId="0" fontId="1" fillId="12" borderId="65" xfId="0" applyFont="1" applyFill="1" applyBorder="1" applyAlignment="1" applyProtection="1">
      <alignment horizontal="center" wrapText="1"/>
      <protection locked="0"/>
    </xf>
    <xf numFmtId="0" fontId="1" fillId="12" borderId="79" xfId="0" applyFont="1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0" fontId="1" fillId="12" borderId="9" xfId="0" applyFon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>
      <alignment horizontal="center" vertical="center"/>
    </xf>
    <xf numFmtId="0" fontId="1" fillId="12" borderId="27" xfId="0" applyFont="1" applyFill="1" applyBorder="1" applyAlignment="1" applyProtection="1">
      <alignment horizontal="center" vertical="center"/>
      <protection locked="0"/>
    </xf>
    <xf numFmtId="0" fontId="0" fillId="12" borderId="65" xfId="0" applyFill="1" applyBorder="1" applyProtection="1">
      <protection locked="0"/>
    </xf>
    <xf numFmtId="0" fontId="0" fillId="12" borderId="79" xfId="0" applyFill="1" applyBorder="1" applyAlignment="1" applyProtection="1">
      <alignment horizontal="center" vertical="center"/>
      <protection locked="0"/>
    </xf>
    <xf numFmtId="0" fontId="0" fillId="12" borderId="27" xfId="0" applyFill="1" applyBorder="1" applyAlignment="1" applyProtection="1">
      <alignment horizontal="center" vertical="center"/>
      <protection locked="0"/>
    </xf>
    <xf numFmtId="2" fontId="0" fillId="0" borderId="66" xfId="0" applyNumberFormat="1" applyBorder="1" applyAlignment="1">
      <alignment horizontal="center"/>
    </xf>
    <xf numFmtId="0" fontId="1" fillId="12" borderId="68" xfId="0" applyFont="1" applyFill="1" applyBorder="1" applyAlignment="1" applyProtection="1">
      <alignment horizontal="center"/>
      <protection locked="0"/>
    </xf>
    <xf numFmtId="0" fontId="1" fillId="12" borderId="67" xfId="0" applyFont="1" applyFill="1" applyBorder="1" applyAlignment="1" applyProtection="1">
      <alignment horizontal="center"/>
      <protection locked="0"/>
    </xf>
    <xf numFmtId="0" fontId="0" fillId="12" borderId="68" xfId="0" applyFill="1" applyBorder="1" applyAlignment="1" applyProtection="1">
      <alignment horizontal="center"/>
      <protection locked="0"/>
    </xf>
    <xf numFmtId="0" fontId="0" fillId="12" borderId="67" xfId="0" applyFill="1" applyBorder="1" applyAlignment="1" applyProtection="1">
      <alignment horizontal="center"/>
      <protection locked="0"/>
    </xf>
    <xf numFmtId="0" fontId="2" fillId="12" borderId="66" xfId="0" applyFont="1" applyFill="1" applyBorder="1" applyAlignment="1" applyProtection="1">
      <alignment horizontal="center"/>
      <protection locked="0"/>
    </xf>
    <xf numFmtId="0" fontId="0" fillId="12" borderId="38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31" fillId="0" borderId="19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89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31" fillId="0" borderId="19" xfId="0" quotePrefix="1" applyFont="1" applyFill="1" applyBorder="1" applyProtection="1">
      <protection locked="0"/>
    </xf>
    <xf numFmtId="0" fontId="0" fillId="12" borderId="69" xfId="0" applyFill="1" applyBorder="1" applyAlignment="1" applyProtection="1">
      <alignment horizontal="center"/>
      <protection locked="0"/>
    </xf>
    <xf numFmtId="0" fontId="1" fillId="12" borderId="69" xfId="0" applyFont="1" applyFill="1" applyBorder="1" applyAlignment="1" applyProtection="1">
      <alignment horizontal="center"/>
      <protection locked="0"/>
    </xf>
    <xf numFmtId="0" fontId="0" fillId="12" borderId="9" xfId="0" applyFill="1" applyBorder="1" applyProtection="1">
      <protection locked="0"/>
    </xf>
    <xf numFmtId="0" fontId="0" fillId="12" borderId="10" xfId="0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65" xfId="0" applyNumberFormat="1" applyBorder="1" applyAlignment="1" applyProtection="1">
      <alignment horizontal="center"/>
    </xf>
    <xf numFmtId="0" fontId="0" fillId="0" borderId="38" xfId="0" applyFill="1" applyBorder="1" applyAlignment="1" applyProtection="1">
      <alignment horizontal="center"/>
    </xf>
    <xf numFmtId="0" fontId="0" fillId="12" borderId="0" xfId="0" applyFill="1" applyProtection="1">
      <protection locked="0"/>
    </xf>
    <xf numFmtId="0" fontId="0" fillId="0" borderId="98" xfId="0" applyFill="1" applyBorder="1" applyProtection="1">
      <protection locked="0"/>
    </xf>
    <xf numFmtId="0" fontId="0" fillId="12" borderId="35" xfId="0" applyFill="1" applyBorder="1" applyProtection="1">
      <protection locked="0"/>
    </xf>
    <xf numFmtId="0" fontId="1" fillId="12" borderId="119" xfId="0" applyFont="1" applyFill="1" applyBorder="1" applyAlignment="1" applyProtection="1">
      <alignment horizontal="center"/>
      <protection locked="0"/>
    </xf>
    <xf numFmtId="0" fontId="0" fillId="0" borderId="27" xfId="0" applyFill="1" applyBorder="1" applyProtection="1">
      <protection locked="0"/>
    </xf>
    <xf numFmtId="1" fontId="0" fillId="3" borderId="27" xfId="0" applyNumberFormat="1" applyFill="1" applyBorder="1" applyAlignment="1">
      <alignment horizontal="center"/>
    </xf>
    <xf numFmtId="0" fontId="19" fillId="0" borderId="81" xfId="0" applyFont="1" applyFill="1" applyBorder="1" applyAlignment="1">
      <alignment horizontal="center" vertical="center"/>
    </xf>
    <xf numFmtId="0" fontId="0" fillId="12" borderId="9" xfId="0" applyFill="1" applyBorder="1" applyAlignment="1" applyProtection="1">
      <alignment horizontal="center"/>
      <protection locked="0"/>
    </xf>
    <xf numFmtId="0" fontId="0" fillId="12" borderId="10" xfId="0" applyFill="1" applyBorder="1" applyAlignment="1" applyProtection="1">
      <alignment horizontal="center"/>
      <protection locked="0"/>
    </xf>
    <xf numFmtId="0" fontId="0" fillId="12" borderId="80" xfId="0" applyFill="1" applyBorder="1" applyAlignment="1" applyProtection="1">
      <alignment horizontal="center"/>
      <protection locked="0"/>
    </xf>
    <xf numFmtId="0" fontId="19" fillId="0" borderId="80" xfId="0" applyFont="1" applyFill="1" applyBorder="1" applyAlignment="1">
      <alignment horizontal="center" vertical="center"/>
    </xf>
    <xf numFmtId="0" fontId="19" fillId="0" borderId="115" xfId="0" applyFont="1" applyFill="1" applyBorder="1" applyAlignment="1">
      <alignment horizontal="center" vertical="center"/>
    </xf>
    <xf numFmtId="0" fontId="0" fillId="12" borderId="38" xfId="0" applyFill="1" applyBorder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0" fontId="0" fillId="12" borderId="44" xfId="0" applyFill="1" applyBorder="1" applyAlignment="1" applyProtection="1">
      <alignment horizontal="center"/>
      <protection locked="0"/>
    </xf>
    <xf numFmtId="0" fontId="19" fillId="0" borderId="5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0" fillId="12" borderId="35" xfId="0" applyFill="1" applyBorder="1" applyAlignment="1" applyProtection="1">
      <alignment horizontal="center"/>
      <protection locked="0"/>
    </xf>
    <xf numFmtId="0" fontId="0" fillId="12" borderId="25" xfId="0" applyFill="1" applyBorder="1" applyAlignment="1" applyProtection="1">
      <alignment horizontal="center"/>
      <protection locked="0"/>
    </xf>
    <xf numFmtId="0" fontId="19" fillId="0" borderId="81" xfId="0" applyFont="1" applyFill="1" applyBorder="1" applyAlignment="1">
      <alignment horizontal="center"/>
    </xf>
    <xf numFmtId="0" fontId="1" fillId="12" borderId="9" xfId="0" applyFont="1" applyFill="1" applyBorder="1" applyAlignment="1" applyProtection="1">
      <alignment horizontal="center"/>
      <protection locked="0"/>
    </xf>
    <xf numFmtId="0" fontId="19" fillId="0" borderId="3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3" fillId="0" borderId="39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79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0" fillId="0" borderId="45" xfId="0" applyFill="1" applyBorder="1" applyProtection="1">
      <protection locked="0"/>
    </xf>
    <xf numFmtId="0" fontId="3" fillId="12" borderId="66" xfId="0" applyFont="1" applyFill="1" applyBorder="1" applyAlignment="1" applyProtection="1">
      <alignment horizontal="center"/>
      <protection locked="0"/>
    </xf>
    <xf numFmtId="0" fontId="1" fillId="12" borderId="66" xfId="0" applyFont="1" applyFill="1" applyBorder="1" applyAlignment="1" applyProtection="1">
      <alignment horizontal="center"/>
    </xf>
    <xf numFmtId="0" fontId="3" fillId="12" borderId="49" xfId="0" applyFont="1" applyFill="1" applyBorder="1" applyAlignment="1" applyProtection="1">
      <alignment horizontal="center"/>
      <protection locked="0"/>
    </xf>
    <xf numFmtId="0" fontId="3" fillId="12" borderId="35" xfId="0" applyFont="1" applyFill="1" applyBorder="1" applyAlignment="1" applyProtection="1">
      <alignment horizontal="center"/>
      <protection locked="0"/>
    </xf>
    <xf numFmtId="0" fontId="0" fillId="12" borderId="44" xfId="0" applyFill="1" applyBorder="1" applyProtection="1">
      <protection locked="0"/>
    </xf>
    <xf numFmtId="0" fontId="3" fillId="12" borderId="65" xfId="0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0" fillId="0" borderId="86" xfId="0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6" fillId="12" borderId="65" xfId="0" applyFont="1" applyFill="1" applyBorder="1" applyAlignment="1" applyProtection="1">
      <alignment horizontal="center"/>
      <protection locked="0"/>
    </xf>
    <xf numFmtId="0" fontId="3" fillId="12" borderId="79" xfId="0" applyFont="1" applyFill="1" applyBorder="1" applyAlignment="1" applyProtection="1">
      <alignment horizontal="center"/>
      <protection locked="0"/>
    </xf>
    <xf numFmtId="0" fontId="3" fillId="12" borderId="10" xfId="0" applyFont="1" applyFill="1" applyBorder="1" applyAlignment="1" applyProtection="1">
      <alignment horizontal="center"/>
      <protection locked="0"/>
    </xf>
    <xf numFmtId="0" fontId="3" fillId="12" borderId="27" xfId="0" applyFont="1" applyFill="1" applyBorder="1" applyAlignment="1" applyProtection="1">
      <alignment horizontal="center"/>
      <protection locked="0"/>
    </xf>
    <xf numFmtId="0" fontId="3" fillId="12" borderId="9" xfId="0" applyFont="1" applyFill="1" applyBorder="1" applyAlignment="1" applyProtection="1">
      <alignment horizontal="center"/>
      <protection locked="0"/>
    </xf>
    <xf numFmtId="0" fontId="0" fillId="12" borderId="27" xfId="0" applyFill="1" applyBorder="1" applyAlignment="1" applyProtection="1">
      <alignment horizontal="center"/>
      <protection locked="0"/>
    </xf>
    <xf numFmtId="0" fontId="0" fillId="12" borderId="70" xfId="0" applyFill="1" applyBorder="1" applyAlignment="1" applyProtection="1">
      <alignment horizontal="center"/>
      <protection locked="0"/>
    </xf>
    <xf numFmtId="0" fontId="1" fillId="12" borderId="70" xfId="0" applyFont="1" applyFill="1" applyBorder="1" applyAlignment="1" applyProtection="1">
      <alignment horizontal="center"/>
      <protection locked="0"/>
    </xf>
    <xf numFmtId="0" fontId="0" fillId="12" borderId="66" xfId="0" applyFill="1" applyBorder="1" applyAlignment="1">
      <alignment horizontal="center"/>
    </xf>
    <xf numFmtId="0" fontId="21" fillId="12" borderId="65" xfId="0" applyFont="1" applyFill="1" applyBorder="1" applyAlignment="1" applyProtection="1">
      <alignment horizontal="center" vertical="top"/>
      <protection locked="0"/>
    </xf>
    <xf numFmtId="0" fontId="6" fillId="12" borderId="65" xfId="0" applyFont="1" applyFill="1" applyBorder="1" applyAlignment="1" applyProtection="1">
      <alignment horizontal="center" vertical="top"/>
      <protection locked="0"/>
    </xf>
    <xf numFmtId="0" fontId="0" fillId="12" borderId="65" xfId="0" applyFill="1" applyBorder="1" applyAlignment="1" applyProtection="1">
      <alignment horizontal="center" vertical="center"/>
      <protection locked="0"/>
    </xf>
    <xf numFmtId="0" fontId="21" fillId="12" borderId="65" xfId="0" applyFont="1" applyFill="1" applyBorder="1" applyAlignment="1" applyProtection="1">
      <alignment horizontal="center" vertical="center"/>
      <protection locked="0"/>
    </xf>
    <xf numFmtId="0" fontId="0" fillId="12" borderId="70" xfId="0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/>
      <protection locked="0"/>
    </xf>
    <xf numFmtId="0" fontId="0" fillId="12" borderId="37" xfId="0" applyFill="1" applyBorder="1" applyAlignment="1" applyProtection="1">
      <alignment horizontal="center"/>
      <protection locked="0"/>
    </xf>
    <xf numFmtId="0" fontId="0" fillId="12" borderId="68" xfId="0" applyFill="1" applyBorder="1" applyAlignment="1" applyProtection="1">
      <alignment vertical="center"/>
      <protection locked="0"/>
    </xf>
    <xf numFmtId="0" fontId="0" fillId="12" borderId="68" xfId="0" applyFill="1" applyBorder="1" applyAlignment="1" applyProtection="1">
      <alignment horizontal="center" vertical="center"/>
      <protection locked="0"/>
    </xf>
    <xf numFmtId="0" fontId="1" fillId="12" borderId="68" xfId="0" applyFont="1" applyFill="1" applyBorder="1" applyAlignment="1" applyProtection="1">
      <alignment horizontal="center" vertical="center"/>
      <protection locked="0"/>
    </xf>
    <xf numFmtId="0" fontId="0" fillId="12" borderId="65" xfId="0" applyFill="1" applyBorder="1" applyAlignment="1" applyProtection="1">
      <alignment vertical="center"/>
      <protection locked="0"/>
    </xf>
    <xf numFmtId="0" fontId="0" fillId="12" borderId="70" xfId="0" applyFill="1" applyBorder="1" applyAlignment="1" applyProtection="1">
      <alignment vertical="center"/>
      <protection locked="0"/>
    </xf>
    <xf numFmtId="0" fontId="0" fillId="12" borderId="67" xfId="0" applyFill="1" applyBorder="1" applyAlignment="1" applyProtection="1">
      <alignment vertical="center"/>
      <protection locked="0"/>
    </xf>
    <xf numFmtId="0" fontId="0" fillId="12" borderId="66" xfId="0" applyFill="1" applyBorder="1" applyAlignment="1" applyProtection="1">
      <alignment vertical="center"/>
      <protection locked="0"/>
    </xf>
    <xf numFmtId="0" fontId="1" fillId="12" borderId="70" xfId="0" applyFont="1" applyFill="1" applyBorder="1" applyAlignment="1" applyProtection="1">
      <alignment horizontal="center" vertical="center"/>
      <protection locked="0"/>
    </xf>
    <xf numFmtId="0" fontId="1" fillId="12" borderId="67" xfId="0" applyFont="1" applyFill="1" applyBorder="1" applyAlignment="1" applyProtection="1">
      <alignment horizontal="center" vertical="center"/>
      <protection locked="0"/>
    </xf>
    <xf numFmtId="0" fontId="0" fillId="12" borderId="67" xfId="0" applyFill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/>
    <xf numFmtId="49" fontId="2" fillId="0" borderId="27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12" borderId="67" xfId="0" applyFont="1" applyFill="1" applyBorder="1" applyAlignment="1" applyProtection="1">
      <alignment horizontal="center"/>
      <protection locked="0"/>
    </xf>
    <xf numFmtId="0" fontId="6" fillId="12" borderId="66" xfId="0" applyFont="1" applyFill="1" applyBorder="1" applyAlignment="1" applyProtection="1">
      <alignment horizontal="center"/>
      <protection locked="0"/>
    </xf>
    <xf numFmtId="0" fontId="30" fillId="0" borderId="19" xfId="0" applyFont="1" applyFill="1" applyBorder="1" applyProtection="1">
      <protection locked="0"/>
    </xf>
    <xf numFmtId="0" fontId="6" fillId="12" borderId="14" xfId="0" applyFont="1" applyFill="1" applyBorder="1" applyAlignment="1" applyProtection="1">
      <protection locked="0"/>
    </xf>
    <xf numFmtId="0" fontId="3" fillId="12" borderId="79" xfId="0" applyFont="1" applyFill="1" applyBorder="1" applyAlignment="1" applyProtection="1">
      <protection locked="0"/>
    </xf>
    <xf numFmtId="0" fontId="0" fillId="12" borderId="66" xfId="0" applyFill="1" applyBorder="1" applyAlignment="1" applyProtection="1">
      <alignment horizontal="center" vertical="center"/>
      <protection locked="0"/>
    </xf>
    <xf numFmtId="0" fontId="1" fillId="12" borderId="66" xfId="0" applyFont="1" applyFill="1" applyBorder="1" applyAlignment="1" applyProtection="1">
      <alignment horizontal="center" vertical="center"/>
      <protection locked="0"/>
    </xf>
    <xf numFmtId="0" fontId="0" fillId="12" borderId="103" xfId="0" applyFill="1" applyBorder="1" applyAlignment="1" applyProtection="1">
      <alignment horizontal="center" vertical="center"/>
      <protection locked="0"/>
    </xf>
    <xf numFmtId="0" fontId="0" fillId="12" borderId="9" xfId="0" quotePrefix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/>
    </xf>
    <xf numFmtId="0" fontId="6" fillId="0" borderId="19" xfId="0" applyFont="1" applyFill="1" applyBorder="1" applyProtection="1">
      <protection locked="0"/>
    </xf>
    <xf numFmtId="0" fontId="6" fillId="12" borderId="40" xfId="0" applyFont="1" applyFill="1" applyBorder="1" applyAlignment="1" applyProtection="1">
      <alignment horizontal="center"/>
      <protection locked="0"/>
    </xf>
    <xf numFmtId="0" fontId="6" fillId="12" borderId="40" xfId="0" applyFont="1" applyFill="1" applyBorder="1" applyAlignment="1" applyProtection="1">
      <alignment horizontal="left"/>
      <protection locked="0"/>
    </xf>
    <xf numFmtId="0" fontId="0" fillId="12" borderId="78" xfId="0" applyFill="1" applyBorder="1" applyProtection="1">
      <protection locked="0"/>
    </xf>
    <xf numFmtId="0" fontId="0" fillId="0" borderId="19" xfId="0" applyFill="1" applyBorder="1" applyAlignment="1" applyProtection="1">
      <alignment shrinkToFit="1"/>
      <protection locked="0"/>
    </xf>
    <xf numFmtId="0" fontId="1" fillId="0" borderId="19" xfId="0" applyFont="1" applyFill="1" applyBorder="1" applyProtection="1">
      <protection locked="0"/>
    </xf>
    <xf numFmtId="0" fontId="3" fillId="12" borderId="68" xfId="0" applyFont="1" applyFill="1" applyBorder="1" applyAlignment="1" applyProtection="1">
      <alignment horizontal="center" vertical="center"/>
      <protection locked="0"/>
    </xf>
    <xf numFmtId="0" fontId="0" fillId="12" borderId="65" xfId="0" applyFill="1" applyBorder="1" applyAlignment="1" applyProtection="1">
      <alignment horizontal="center" vertical="center" shrinkToFit="1"/>
      <protection locked="0"/>
    </xf>
    <xf numFmtId="0" fontId="0" fillId="12" borderId="65" xfId="0" applyFill="1" applyBorder="1" applyAlignment="1" applyProtection="1">
      <alignment horizontal="center" vertical="center" wrapText="1"/>
      <protection locked="0"/>
    </xf>
    <xf numFmtId="0" fontId="0" fillId="12" borderId="69" xfId="0" applyFill="1" applyBorder="1" applyAlignment="1" applyProtection="1">
      <alignment horizontal="center" vertical="center"/>
      <protection locked="0"/>
    </xf>
    <xf numFmtId="0" fontId="1" fillId="12" borderId="69" xfId="0" applyFont="1" applyFill="1" applyBorder="1" applyAlignment="1" applyProtection="1">
      <alignment horizontal="center" vertical="center"/>
      <protection locked="0"/>
    </xf>
    <xf numFmtId="0" fontId="1" fillId="0" borderId="86" xfId="0" applyFont="1" applyFill="1" applyBorder="1" applyProtection="1">
      <protection locked="0"/>
    </xf>
    <xf numFmtId="0" fontId="0" fillId="12" borderId="65" xfId="0" applyFill="1" applyBorder="1" applyAlignment="1" applyProtection="1">
      <alignment horizontal="center" shrinkToFit="1"/>
      <protection locked="0"/>
    </xf>
    <xf numFmtId="0" fontId="6" fillId="12" borderId="18" xfId="0" applyFont="1" applyFill="1" applyBorder="1" applyProtection="1">
      <protection locked="0"/>
    </xf>
    <xf numFmtId="0" fontId="0" fillId="12" borderId="65" xfId="0" applyFill="1" applyBorder="1" applyAlignment="1" applyProtection="1">
      <alignment horizontal="center" wrapText="1"/>
      <protection locked="0"/>
    </xf>
    <xf numFmtId="0" fontId="0" fillId="0" borderId="87" xfId="0" applyFill="1" applyBorder="1" applyProtection="1">
      <protection locked="0"/>
    </xf>
    <xf numFmtId="3" fontId="0" fillId="0" borderId="19" xfId="0" applyNumberFormat="1" applyFill="1" applyBorder="1" applyAlignment="1" applyProtection="1">
      <alignment horizontal="left"/>
      <protection locked="0"/>
    </xf>
    <xf numFmtId="0" fontId="30" fillId="0" borderId="33" xfId="0" applyFont="1" applyFill="1" applyBorder="1" applyAlignment="1" applyProtection="1">
      <alignment horizontal="center"/>
      <protection locked="0"/>
    </xf>
    <xf numFmtId="0" fontId="30" fillId="0" borderId="19" xfId="0" applyFont="1" applyFill="1" applyBorder="1" applyAlignment="1" applyProtection="1">
      <alignment horizontal="center"/>
      <protection locked="0"/>
    </xf>
    <xf numFmtId="0" fontId="3" fillId="12" borderId="22" xfId="0" applyFont="1" applyFill="1" applyBorder="1" applyAlignment="1" applyProtection="1">
      <alignment horizontal="center"/>
      <protection locked="0"/>
    </xf>
    <xf numFmtId="0" fontId="3" fillId="12" borderId="38" xfId="0" applyFont="1" applyFill="1" applyBorder="1" applyAlignment="1" applyProtection="1">
      <alignment horizontal="center"/>
      <protection locked="0"/>
    </xf>
    <xf numFmtId="0" fontId="0" fillId="12" borderId="40" xfId="0" applyFill="1" applyBorder="1" applyProtection="1">
      <protection locked="0"/>
    </xf>
    <xf numFmtId="0" fontId="30" fillId="0" borderId="84" xfId="0" applyFont="1" applyFill="1" applyBorder="1" applyProtection="1"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12" borderId="26" xfId="0" applyFill="1" applyBorder="1" applyProtection="1">
      <protection locked="0"/>
    </xf>
    <xf numFmtId="0" fontId="0" fillId="12" borderId="18" xfId="0" applyFill="1" applyBorder="1" applyProtection="1">
      <protection locked="0"/>
    </xf>
    <xf numFmtId="0" fontId="6" fillId="12" borderId="104" xfId="0" applyFont="1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6" fillId="12" borderId="25" xfId="0" applyFont="1" applyFill="1" applyBorder="1" applyAlignment="1" applyProtection="1">
      <alignment horizontal="center"/>
      <protection locked="0"/>
    </xf>
    <xf numFmtId="0" fontId="30" fillId="0" borderId="3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Protection="1">
      <protection locked="0"/>
    </xf>
    <xf numFmtId="0" fontId="30" fillId="0" borderId="13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13" borderId="18" xfId="0" applyFont="1" applyFill="1" applyBorder="1" applyProtection="1">
      <protection locked="0"/>
    </xf>
    <xf numFmtId="0" fontId="6" fillId="12" borderId="12" xfId="0" applyFont="1" applyFill="1" applyBorder="1" applyProtection="1">
      <protection locked="0"/>
    </xf>
    <xf numFmtId="0" fontId="1" fillId="12" borderId="0" xfId="0" applyFont="1" applyFill="1" applyBorder="1" applyAlignment="1" applyProtection="1">
      <alignment horizontal="center"/>
      <protection locked="0"/>
    </xf>
    <xf numFmtId="0" fontId="6" fillId="12" borderId="9" xfId="0" applyFont="1" applyFill="1" applyBorder="1" applyAlignment="1" applyProtection="1">
      <alignment horizontal="center"/>
      <protection locked="0"/>
    </xf>
    <xf numFmtId="0" fontId="6" fillId="12" borderId="44" xfId="0" applyFont="1" applyFill="1" applyBorder="1" applyAlignment="1" applyProtection="1">
      <alignment horizontal="center"/>
      <protection locked="0"/>
    </xf>
    <xf numFmtId="0" fontId="0" fillId="12" borderId="65" xfId="0" applyFont="1" applyFill="1" applyBorder="1" applyAlignment="1" applyProtection="1">
      <alignment horizontal="center"/>
      <protection locked="0"/>
    </xf>
    <xf numFmtId="0" fontId="0" fillId="12" borderId="67" xfId="0" applyFont="1" applyFill="1" applyBorder="1" applyAlignment="1" applyProtection="1">
      <alignment horizontal="center"/>
      <protection locked="0"/>
    </xf>
    <xf numFmtId="0" fontId="0" fillId="0" borderId="85" xfId="0" applyFill="1" applyBorder="1" applyProtection="1">
      <protection locked="0"/>
    </xf>
    <xf numFmtId="0" fontId="30" fillId="12" borderId="14" xfId="0" applyFont="1" applyFill="1" applyBorder="1" applyAlignment="1" applyProtection="1">
      <protection locked="0"/>
    </xf>
    <xf numFmtId="0" fontId="31" fillId="12" borderId="14" xfId="0" applyFont="1" applyFill="1" applyBorder="1" applyAlignment="1" applyProtection="1">
      <alignment horizontal="center"/>
      <protection locked="0"/>
    </xf>
    <xf numFmtId="0" fontId="30" fillId="12" borderId="18" xfId="0" applyFont="1" applyFill="1" applyBorder="1" applyAlignment="1" applyProtection="1">
      <protection locked="0"/>
    </xf>
    <xf numFmtId="0" fontId="31" fillId="12" borderId="18" xfId="0" applyFont="1" applyFill="1" applyBorder="1" applyAlignment="1" applyProtection="1">
      <alignment horizontal="center"/>
      <protection locked="0"/>
    </xf>
    <xf numFmtId="0" fontId="8" fillId="12" borderId="18" xfId="0" applyFont="1" applyFill="1" applyBorder="1" applyAlignment="1" applyProtection="1">
      <alignment horizontal="left"/>
      <protection locked="0"/>
    </xf>
    <xf numFmtId="0" fontId="1" fillId="12" borderId="18" xfId="0" applyFont="1" applyFill="1" applyBorder="1" applyAlignment="1" applyProtection="1">
      <alignment horizontal="center"/>
      <protection locked="0"/>
    </xf>
    <xf numFmtId="0" fontId="6" fillId="12" borderId="18" xfId="0" applyFont="1" applyFill="1" applyBorder="1" applyAlignment="1" applyProtection="1">
      <alignment horizontal="left"/>
      <protection locked="0"/>
    </xf>
    <xf numFmtId="0" fontId="6" fillId="12" borderId="18" xfId="0" applyFont="1" applyFill="1" applyBorder="1" applyAlignment="1" applyProtection="1">
      <protection locked="0"/>
    </xf>
    <xf numFmtId="0" fontId="30" fillId="12" borderId="18" xfId="0" applyFont="1" applyFill="1" applyBorder="1" applyAlignment="1" applyProtection="1">
      <alignment horizontal="left"/>
      <protection locked="0"/>
    </xf>
    <xf numFmtId="0" fontId="0" fillId="12" borderId="79" xfId="0" applyFill="1" applyBorder="1" applyAlignment="1" applyProtection="1">
      <alignment horizontal="center"/>
      <protection locked="0"/>
    </xf>
    <xf numFmtId="0" fontId="1" fillId="12" borderId="65" xfId="0" applyFont="1" applyFill="1" applyBorder="1" applyProtection="1">
      <protection locked="0"/>
    </xf>
    <xf numFmtId="0" fontId="1" fillId="12" borderId="12" xfId="0" applyFont="1" applyFill="1" applyBorder="1" applyAlignment="1">
      <alignment horizontal="center"/>
    </xf>
    <xf numFmtId="2" fontId="1" fillId="0" borderId="81" xfId="0" applyNumberFormat="1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shrinkToFit="1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29" xfId="0" applyFont="1" applyBorder="1" applyAlignment="1">
      <alignment horizontal="center"/>
    </xf>
    <xf numFmtId="0" fontId="1" fillId="12" borderId="10" xfId="0" applyFont="1" applyFill="1" applyBorder="1" applyAlignment="1" applyProtection="1">
      <alignment horizontal="center"/>
      <protection locked="0"/>
    </xf>
    <xf numFmtId="0" fontId="1" fillId="12" borderId="9" xfId="0" applyFont="1" applyFill="1" applyBorder="1" applyProtection="1">
      <protection locked="0"/>
    </xf>
    <xf numFmtId="0" fontId="1" fillId="12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center"/>
    </xf>
    <xf numFmtId="0" fontId="1" fillId="0" borderId="81" xfId="0" applyNumberFormat="1" applyFont="1" applyFill="1" applyBorder="1" applyAlignment="1">
      <alignment horizontal="center" shrinkToFit="1"/>
    </xf>
    <xf numFmtId="0" fontId="6" fillId="0" borderId="3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12" borderId="37" xfId="0" applyFont="1" applyFill="1" applyBorder="1" applyAlignment="1" applyProtection="1">
      <alignment horizontal="center"/>
      <protection locked="0"/>
    </xf>
    <xf numFmtId="2" fontId="0" fillId="10" borderId="35" xfId="0" applyNumberFormat="1" applyFill="1" applyBorder="1" applyAlignment="1" applyProtection="1">
      <alignment horizontal="center"/>
    </xf>
    <xf numFmtId="2" fontId="0" fillId="10" borderId="9" xfId="0" applyNumberFormat="1" applyFill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0" fontId="0" fillId="0" borderId="57" xfId="0" applyBorder="1" applyAlignment="1" applyProtection="1">
      <alignment horizontal="center"/>
    </xf>
    <xf numFmtId="1" fontId="0" fillId="0" borderId="10" xfId="0" applyNumberFormat="1" applyFill="1" applyBorder="1" applyAlignment="1" applyProtection="1">
      <alignment horizontal="center"/>
    </xf>
    <xf numFmtId="2" fontId="1" fillId="10" borderId="35" xfId="0" applyNumberFormat="1" applyFont="1" applyFill="1" applyBorder="1" applyAlignment="1" applyProtection="1">
      <alignment horizontal="center"/>
    </xf>
    <xf numFmtId="0" fontId="0" fillId="12" borderId="69" xfId="0" applyFill="1" applyBorder="1" applyAlignment="1" applyProtection="1">
      <alignment vertical="center"/>
      <protection locked="0"/>
    </xf>
    <xf numFmtId="2" fontId="0" fillId="10" borderId="10" xfId="0" applyNumberFormat="1" applyFill="1" applyBorder="1" applyAlignment="1" applyProtection="1">
      <alignment horizontal="center"/>
    </xf>
    <xf numFmtId="0" fontId="0" fillId="0" borderId="44" xfId="0" applyFill="1" applyBorder="1" applyAlignment="1" applyProtection="1">
      <alignment horizontal="center"/>
    </xf>
    <xf numFmtId="0" fontId="0" fillId="12" borderId="9" xfId="0" applyFill="1" applyBorder="1" applyAlignment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12" borderId="92" xfId="0" applyFill="1" applyBorder="1" applyAlignment="1" applyProtection="1">
      <alignment horizontal="center"/>
      <protection locked="0"/>
    </xf>
    <xf numFmtId="0" fontId="1" fillId="12" borderId="92" xfId="0" applyFont="1" applyFill="1" applyBorder="1" applyAlignment="1" applyProtection="1">
      <alignment horizontal="center"/>
      <protection locked="0"/>
    </xf>
    <xf numFmtId="0" fontId="0" fillId="12" borderId="67" xfId="0" applyFill="1" applyBorder="1" applyAlignment="1" applyProtection="1">
      <alignment horizontal="center" shrinkToFit="1"/>
      <protection locked="0"/>
    </xf>
    <xf numFmtId="0" fontId="0" fillId="12" borderId="90" xfId="0" applyFill="1" applyBorder="1" applyAlignment="1" applyProtection="1">
      <alignment horizontal="center"/>
      <protection locked="0"/>
    </xf>
    <xf numFmtId="2" fontId="41" fillId="10" borderId="9" xfId="0" applyNumberFormat="1" applyFont="1" applyFill="1" applyBorder="1" applyAlignment="1" applyProtection="1">
      <alignment horizontal="center"/>
    </xf>
    <xf numFmtId="0" fontId="42" fillId="0" borderId="0" xfId="0" applyFont="1"/>
    <xf numFmtId="0" fontId="39" fillId="0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9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textRotation="90"/>
    </xf>
    <xf numFmtId="0" fontId="6" fillId="0" borderId="0" xfId="0" applyFont="1" applyFill="1" applyBorder="1" applyAlignment="1">
      <alignment horizontal="left"/>
    </xf>
    <xf numFmtId="1" fontId="1" fillId="0" borderId="0" xfId="0" applyNumberFormat="1" applyFont="1" applyAlignment="1">
      <alignment horizontal="center" textRotation="90" wrapText="1"/>
    </xf>
    <xf numFmtId="1" fontId="6" fillId="0" borderId="0" xfId="0" applyNumberFormat="1" applyFont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0" fillId="0" borderId="0" xfId="0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5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16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0" xfId="0" applyFill="1" applyBorder="1" applyAlignment="1">
      <alignment horizontal="center"/>
    </xf>
    <xf numFmtId="0" fontId="3" fillId="0" borderId="130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1" fontId="0" fillId="4" borderId="133" xfId="0" applyNumberFormat="1" applyFill="1" applyBorder="1" applyAlignment="1">
      <alignment horizontal="center"/>
    </xf>
    <xf numFmtId="0" fontId="0" fillId="4" borderId="134" xfId="0" applyFill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21" fillId="0" borderId="23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0" fillId="0" borderId="13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0" fillId="0" borderId="76" xfId="0" applyBorder="1" applyAlignment="1">
      <alignment horizontal="center" vertical="top"/>
    </xf>
    <xf numFmtId="0" fontId="0" fillId="0" borderId="139" xfId="0" applyBorder="1" applyAlignment="1">
      <alignment horizontal="center" vertical="top"/>
    </xf>
    <xf numFmtId="0" fontId="0" fillId="0" borderId="3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6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2" fontId="0" fillId="0" borderId="122" xfId="0" applyNumberFormat="1" applyBorder="1" applyAlignment="1">
      <alignment horizontal="center"/>
    </xf>
    <xf numFmtId="2" fontId="0" fillId="0" borderId="123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6" borderId="49" xfId="0" applyFont="1" applyFill="1" applyBorder="1" applyAlignment="1">
      <alignment horizontal="center"/>
    </xf>
    <xf numFmtId="0" fontId="0" fillId="0" borderId="124" xfId="0" applyFill="1" applyBorder="1" applyAlignment="1">
      <alignment horizontal="left" wrapText="1"/>
    </xf>
    <xf numFmtId="0" fontId="0" fillId="0" borderId="125" xfId="0" applyFill="1" applyBorder="1" applyAlignment="1">
      <alignment horizontal="left" wrapText="1"/>
    </xf>
    <xf numFmtId="0" fontId="0" fillId="0" borderId="126" xfId="0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26" fillId="0" borderId="17" xfId="0" applyFont="1" applyBorder="1" applyAlignment="1">
      <alignment horizontal="left" shrinkToFit="1"/>
    </xf>
    <xf numFmtId="0" fontId="26" fillId="0" borderId="18" xfId="0" applyFont="1" applyBorder="1" applyAlignment="1">
      <alignment horizontal="left" shrinkToFit="1"/>
    </xf>
    <xf numFmtId="0" fontId="26" fillId="0" borderId="77" xfId="0" applyFont="1" applyBorder="1" applyAlignment="1">
      <alignment horizontal="left" shrinkToFit="1"/>
    </xf>
    <xf numFmtId="0" fontId="6" fillId="0" borderId="30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0" borderId="5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5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7" xfId="0" applyFont="1" applyBorder="1" applyAlignment="1">
      <alignment horizontal="left" shrinkToFit="1"/>
    </xf>
    <xf numFmtId="0" fontId="2" fillId="0" borderId="18" xfId="0" applyFont="1" applyBorder="1" applyAlignment="1">
      <alignment horizontal="left" shrinkToFit="1"/>
    </xf>
    <xf numFmtId="0" fontId="21" fillId="0" borderId="23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1" fillId="0" borderId="90" xfId="0" applyFont="1" applyBorder="1" applyAlignment="1">
      <alignment horizontal="left"/>
    </xf>
    <xf numFmtId="0" fontId="6" fillId="6" borderId="1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21" fillId="12" borderId="24" xfId="0" applyFont="1" applyFill="1" applyBorder="1" applyAlignment="1" applyProtection="1">
      <alignment horizontal="left" vertical="top"/>
      <protection locked="0"/>
    </xf>
    <xf numFmtId="0" fontId="21" fillId="12" borderId="0" xfId="0" applyFont="1" applyFill="1" applyBorder="1" applyAlignment="1" applyProtection="1">
      <alignment horizontal="left" vertical="top"/>
      <protection locked="0"/>
    </xf>
    <xf numFmtId="0" fontId="21" fillId="12" borderId="22" xfId="0" applyFont="1" applyFill="1" applyBorder="1" applyAlignment="1" applyProtection="1">
      <alignment horizontal="left" vertical="top"/>
      <protection locked="0"/>
    </xf>
    <xf numFmtId="1" fontId="0" fillId="4" borderId="134" xfId="0" applyNumberFormat="1" applyFill="1" applyBorder="1" applyAlignment="1">
      <alignment horizontal="center"/>
    </xf>
    <xf numFmtId="0" fontId="6" fillId="0" borderId="17" xfId="0" applyFont="1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6" fillId="5" borderId="17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5" borderId="18" xfId="0" applyFill="1" applyBorder="1" applyAlignment="1">
      <alignment horizontal="left"/>
    </xf>
    <xf numFmtId="0" fontId="0" fillId="5" borderId="77" xfId="0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79" xfId="0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0" fillId="12" borderId="47" xfId="0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0" fillId="12" borderId="63" xfId="0" applyFill="1" applyBorder="1" applyAlignment="1">
      <alignment horizontal="center"/>
    </xf>
    <xf numFmtId="0" fontId="0" fillId="12" borderId="78" xfId="0" applyFill="1" applyBorder="1" applyAlignment="1">
      <alignment horizontal="center"/>
    </xf>
    <xf numFmtId="0" fontId="0" fillId="12" borderId="63" xfId="0" applyFill="1" applyBorder="1" applyAlignment="1" applyProtection="1">
      <alignment horizontal="center"/>
      <protection locked="0"/>
    </xf>
    <xf numFmtId="0" fontId="0" fillId="12" borderId="78" xfId="0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0" xfId="0" applyFill="1" applyBorder="1" applyAlignment="1">
      <alignment horizontal="left" shrinkToFit="1"/>
    </xf>
    <xf numFmtId="0" fontId="0" fillId="0" borderId="48" xfId="0" applyBorder="1" applyAlignment="1">
      <alignment horizontal="left" shrinkToFit="1"/>
    </xf>
    <xf numFmtId="0" fontId="0" fillId="0" borderId="43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0" fillId="0" borderId="45" xfId="0" applyBorder="1" applyAlignment="1">
      <alignment horizontal="left" shrinkToFit="1"/>
    </xf>
    <xf numFmtId="1" fontId="0" fillId="0" borderId="63" xfId="0" applyNumberFormat="1" applyBorder="1" applyAlignment="1">
      <alignment horizontal="center"/>
    </xf>
    <xf numFmtId="1" fontId="0" fillId="0" borderId="78" xfId="0" applyNumberFormat="1" applyBorder="1" applyAlignment="1">
      <alignment horizontal="center"/>
    </xf>
    <xf numFmtId="11" fontId="0" fillId="12" borderId="63" xfId="0" applyNumberFormat="1" applyFill="1" applyBorder="1" applyAlignment="1" applyProtection="1">
      <alignment horizontal="center"/>
      <protection locked="0"/>
    </xf>
    <xf numFmtId="11" fontId="0" fillId="12" borderId="40" xfId="0" applyNumberFormat="1" applyFill="1" applyBorder="1" applyAlignment="1" applyProtection="1">
      <alignment horizontal="center"/>
      <protection locked="0"/>
    </xf>
    <xf numFmtId="11" fontId="0" fillId="12" borderId="78" xfId="0" applyNumberFormat="1" applyFill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left"/>
    </xf>
    <xf numFmtId="0" fontId="0" fillId="0" borderId="77" xfId="0" applyBorder="1" applyAlignment="1">
      <alignment horizontal="left" shrinkToFit="1"/>
    </xf>
    <xf numFmtId="0" fontId="6" fillId="0" borderId="17" xfId="0" applyFont="1" applyBorder="1" applyAlignment="1">
      <alignment horizontal="center" shrinkToFit="1"/>
    </xf>
    <xf numFmtId="0" fontId="6" fillId="0" borderId="18" xfId="0" applyFont="1" applyBorder="1" applyAlignment="1">
      <alignment horizontal="center" shrinkToFit="1"/>
    </xf>
    <xf numFmtId="0" fontId="6" fillId="0" borderId="77" xfId="0" applyFont="1" applyBorder="1" applyAlignment="1">
      <alignment horizontal="center" shrinkToFi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6" fillId="0" borderId="17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6" fillId="0" borderId="27" xfId="0" applyFont="1" applyBorder="1" applyAlignment="1">
      <alignment shrinkToFit="1"/>
    </xf>
    <xf numFmtId="0" fontId="6" fillId="0" borderId="77" xfId="0" applyFont="1" applyBorder="1" applyAlignment="1">
      <alignment shrinkToFit="1"/>
    </xf>
    <xf numFmtId="0" fontId="10" fillId="0" borderId="5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6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77" xfId="0" applyBorder="1" applyAlignment="1">
      <alignment horizontal="center" shrinkToFit="1"/>
    </xf>
    <xf numFmtId="0" fontId="6" fillId="0" borderId="64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77" xfId="0" applyFont="1" applyBorder="1" applyAlignment="1">
      <alignment horizontal="left" wrapText="1"/>
    </xf>
    <xf numFmtId="0" fontId="6" fillId="0" borderId="18" xfId="0" applyFont="1" applyBorder="1" applyAlignment="1">
      <alignment horizontal="left" shrinkToFit="1"/>
    </xf>
    <xf numFmtId="0" fontId="6" fillId="0" borderId="77" xfId="0" applyFont="1" applyBorder="1" applyAlignment="1">
      <alignment horizontal="left" shrinkToFit="1"/>
    </xf>
    <xf numFmtId="0" fontId="6" fillId="0" borderId="77" xfId="0" applyFont="1" applyFill="1" applyBorder="1" applyAlignment="1">
      <alignment horizontal="left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0" xfId="0" applyFill="1" applyBorder="1" applyAlignment="1" applyProtection="1">
      <alignment horizontal="center"/>
      <protection locked="0"/>
    </xf>
    <xf numFmtId="0" fontId="6" fillId="0" borderId="17" xfId="0" applyFont="1" applyBorder="1"/>
    <xf numFmtId="0" fontId="0" fillId="0" borderId="18" xfId="0" applyBorder="1"/>
    <xf numFmtId="0" fontId="3" fillId="12" borderId="40" xfId="0" applyFont="1" applyFill="1" applyBorder="1" applyAlignment="1" applyProtection="1">
      <alignment horizontal="left"/>
      <protection locked="0"/>
    </xf>
    <xf numFmtId="0" fontId="1" fillId="0" borderId="18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12" borderId="83" xfId="0" applyFont="1" applyFill="1" applyBorder="1" applyAlignment="1" applyProtection="1">
      <alignment horizontal="center"/>
      <protection locked="0"/>
    </xf>
    <xf numFmtId="0" fontId="3" fillId="12" borderId="40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right"/>
    </xf>
    <xf numFmtId="0" fontId="6" fillId="12" borderId="47" xfId="0" applyFont="1" applyFill="1" applyBorder="1" applyAlignment="1" applyProtection="1">
      <alignment horizontal="center"/>
      <protection locked="0"/>
    </xf>
    <xf numFmtId="0" fontId="0" fillId="2" borderId="79" xfId="0" applyFill="1" applyBorder="1" applyAlignment="1">
      <alignment horizontal="center"/>
    </xf>
    <xf numFmtId="0" fontId="3" fillId="12" borderId="47" xfId="0" applyFont="1" applyFill="1" applyBorder="1" applyAlignment="1" applyProtection="1">
      <alignment horizontal="left"/>
      <protection locked="0"/>
    </xf>
    <xf numFmtId="0" fontId="1" fillId="12" borderId="47" xfId="0" applyFont="1" applyFill="1" applyBorder="1" applyAlignment="1" applyProtection="1">
      <alignment horizontal="center"/>
      <protection locked="0"/>
    </xf>
    <xf numFmtId="0" fontId="1" fillId="12" borderId="137" xfId="0" applyFont="1" applyFill="1" applyBorder="1" applyAlignment="1" applyProtection="1">
      <alignment horizontal="center"/>
      <protection locked="0"/>
    </xf>
    <xf numFmtId="0" fontId="0" fillId="12" borderId="8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38" xfId="0" applyFill="1" applyBorder="1" applyAlignment="1" applyProtection="1">
      <alignment horizontal="center"/>
      <protection locked="0"/>
    </xf>
    <xf numFmtId="0" fontId="0" fillId="12" borderId="40" xfId="0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12" borderId="4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</xf>
    <xf numFmtId="0" fontId="0" fillId="0" borderId="77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90" xfId="0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0" fillId="0" borderId="7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0" borderId="16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0" fillId="12" borderId="9" xfId="0" applyFont="1" applyFill="1" applyBorder="1" applyAlignment="1" applyProtection="1">
      <alignment horizontal="center"/>
      <protection locked="0"/>
    </xf>
    <xf numFmtId="0" fontId="0" fillId="12" borderId="44" xfId="0" applyFont="1" applyFill="1" applyBorder="1" applyAlignment="1" applyProtection="1">
      <alignment horizontal="center"/>
      <protection locked="0"/>
    </xf>
    <xf numFmtId="0" fontId="0" fillId="12" borderId="9" xfId="0" applyFill="1" applyBorder="1" applyAlignment="1" applyProtection="1">
      <alignment horizontal="center" shrinkToFit="1"/>
      <protection locked="0"/>
    </xf>
    <xf numFmtId="0" fontId="6" fillId="12" borderId="9" xfId="0" quotePrefix="1" applyFont="1" applyFill="1" applyBorder="1" applyAlignment="1" applyProtection="1">
      <alignment horizontal="center"/>
      <protection locked="0"/>
    </xf>
    <xf numFmtId="0" fontId="6" fillId="0" borderId="37" xfId="0" quotePrefix="1" applyFont="1" applyFill="1" applyBorder="1" applyAlignment="1">
      <alignment horizontal="center"/>
    </xf>
  </cellXfs>
  <cellStyles count="1">
    <cellStyle name="Standard" xfId="0" builtinId="0"/>
  </cellStyles>
  <dxfs count="1308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CC00"/>
      <color rgb="FFFFFF66"/>
      <color rgb="FFFF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168000</xdr:colOff>
      <xdr:row>0</xdr:row>
      <xdr:rowOff>67583</xdr:rowOff>
    </xdr:from>
    <xdr:to>
      <xdr:col>7</xdr:col>
      <xdr:colOff>0</xdr:colOff>
      <xdr:row>2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4000" y="67583"/>
          <a:ext cx="2880000" cy="40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1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1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2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2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2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26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comments" Target="../comments12.xml"/><Relationship Id="rId4" Type="http://schemas.openxmlformats.org/officeDocument/2006/relationships/vmlDrawing" Target="../drawings/vmlDrawing28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5" Type="http://schemas.openxmlformats.org/officeDocument/2006/relationships/comments" Target="../comments13.xml"/><Relationship Id="rId4" Type="http://schemas.openxmlformats.org/officeDocument/2006/relationships/vmlDrawing" Target="../drawings/vmlDrawing30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5" Type="http://schemas.openxmlformats.org/officeDocument/2006/relationships/comments" Target="../comments14.xml"/><Relationship Id="rId4" Type="http://schemas.openxmlformats.org/officeDocument/2006/relationships/vmlDrawing" Target="../drawings/vmlDrawing32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15.xml"/><Relationship Id="rId4" Type="http://schemas.openxmlformats.org/officeDocument/2006/relationships/vmlDrawing" Target="../drawings/vmlDrawing3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5" Type="http://schemas.openxmlformats.org/officeDocument/2006/relationships/comments" Target="../comments16.xml"/><Relationship Id="rId4" Type="http://schemas.openxmlformats.org/officeDocument/2006/relationships/vmlDrawing" Target="../drawings/vmlDrawing36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comments" Target="../comments17.xml"/><Relationship Id="rId4" Type="http://schemas.openxmlformats.org/officeDocument/2006/relationships/vmlDrawing" Target="../drawings/vmlDrawing38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comments" Target="../comments18.xml"/><Relationship Id="rId4" Type="http://schemas.openxmlformats.org/officeDocument/2006/relationships/vmlDrawing" Target="../drawings/vmlDrawing40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8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10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1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1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opLeftCell="A16" zoomScaleNormal="100" workbookViewId="0">
      <selection activeCell="D37" sqref="D37"/>
    </sheetView>
  </sheetViews>
  <sheetFormatPr baseColWidth="10" defaultRowHeight="12.75" x14ac:dyDescent="0.2"/>
  <cols>
    <col min="1" max="1" width="4.7109375" customWidth="1"/>
    <col min="2" max="2" width="26.28515625" customWidth="1"/>
    <col min="3" max="3" width="4.7109375" customWidth="1"/>
    <col min="7" max="7" width="15.42578125" customWidth="1"/>
    <col min="8" max="8" width="4.7109375" customWidth="1"/>
  </cols>
  <sheetData>
    <row r="1" spans="1:9" s="167" customFormat="1" x14ac:dyDescent="0.2"/>
    <row r="2" spans="1:9" s="167" customFormat="1" x14ac:dyDescent="0.2"/>
    <row r="3" spans="1:9" s="167" customFormat="1" x14ac:dyDescent="0.2"/>
    <row r="4" spans="1:9" x14ac:dyDescent="0.2">
      <c r="A4" s="853"/>
      <c r="B4" s="853"/>
      <c r="C4" s="853"/>
      <c r="D4" s="853"/>
      <c r="E4" s="853"/>
      <c r="F4" s="853"/>
      <c r="G4" s="853"/>
      <c r="H4" s="853"/>
    </row>
    <row r="5" spans="1:9" x14ac:dyDescent="0.2">
      <c r="A5" s="853"/>
      <c r="B5" s="853"/>
      <c r="C5" s="853"/>
      <c r="D5" s="853"/>
      <c r="E5" s="853"/>
      <c r="F5" s="853"/>
      <c r="G5" s="853"/>
      <c r="H5" s="853"/>
    </row>
    <row r="6" spans="1:9" ht="26.25" x14ac:dyDescent="0.4">
      <c r="A6" s="1093" t="s">
        <v>1315</v>
      </c>
      <c r="B6" s="1093"/>
      <c r="C6" s="1093"/>
      <c r="D6" s="1093"/>
      <c r="E6" s="1093"/>
      <c r="F6" s="1093"/>
      <c r="G6" s="1093"/>
      <c r="H6" s="1093"/>
      <c r="I6" s="854"/>
    </row>
    <row r="7" spans="1:9" x14ac:dyDescent="0.2">
      <c r="A7" s="853"/>
      <c r="B7" s="853"/>
      <c r="C7" s="853"/>
      <c r="D7" s="853"/>
      <c r="E7" s="853"/>
      <c r="F7" s="853"/>
      <c r="G7" s="853"/>
      <c r="H7" s="853"/>
    </row>
    <row r="8" spans="1:9" x14ac:dyDescent="0.2">
      <c r="A8" s="853"/>
      <c r="B8" s="853"/>
      <c r="C8" s="853"/>
      <c r="D8" s="853"/>
      <c r="E8" s="853"/>
      <c r="F8" s="853"/>
      <c r="G8" s="853"/>
      <c r="H8" s="853"/>
    </row>
    <row r="9" spans="1:9" x14ac:dyDescent="0.2">
      <c r="A9" s="853"/>
      <c r="B9" s="853"/>
      <c r="C9" s="853"/>
      <c r="D9" s="853"/>
      <c r="E9" s="853"/>
      <c r="F9" s="853"/>
      <c r="G9" s="853"/>
      <c r="H9" s="853"/>
    </row>
    <row r="10" spans="1:9" ht="15.75" x14ac:dyDescent="0.25">
      <c r="A10" s="853"/>
      <c r="B10" s="1094" t="s">
        <v>1316</v>
      </c>
      <c r="C10" s="1094"/>
      <c r="D10" s="1094"/>
      <c r="E10" s="853"/>
      <c r="F10" s="853"/>
      <c r="G10" s="853"/>
      <c r="H10" s="853"/>
    </row>
    <row r="11" spans="1:9" ht="15" x14ac:dyDescent="0.2">
      <c r="A11" s="853"/>
      <c r="B11" s="855"/>
      <c r="C11" s="853"/>
      <c r="D11" s="853"/>
      <c r="E11" s="853"/>
      <c r="F11" s="853"/>
      <c r="G11" s="853"/>
      <c r="H11" s="853"/>
    </row>
    <row r="12" spans="1:9" s="796" customFormat="1" ht="24.95" customHeight="1" x14ac:dyDescent="0.2">
      <c r="A12" s="853"/>
      <c r="B12" s="856" t="s">
        <v>1317</v>
      </c>
      <c r="C12" s="857"/>
      <c r="D12" s="797"/>
      <c r="E12" s="797"/>
      <c r="F12" s="797"/>
      <c r="G12" s="797"/>
      <c r="H12" s="853"/>
    </row>
    <row r="13" spans="1:9" ht="15" x14ac:dyDescent="0.2">
      <c r="A13" s="853"/>
      <c r="B13" s="858"/>
      <c r="C13" s="853"/>
      <c r="D13" s="853"/>
      <c r="E13" s="853"/>
      <c r="F13" s="853"/>
      <c r="G13" s="853"/>
      <c r="H13" s="853"/>
    </row>
    <row r="14" spans="1:9" s="796" customFormat="1" ht="24.95" customHeight="1" x14ac:dyDescent="0.2">
      <c r="A14" s="853"/>
      <c r="B14" s="856" t="s">
        <v>1318</v>
      </c>
      <c r="C14" s="857"/>
      <c r="D14" s="797"/>
      <c r="E14" s="797"/>
      <c r="F14" s="797"/>
      <c r="G14" s="797"/>
      <c r="H14" s="853"/>
    </row>
    <row r="15" spans="1:9" ht="15" x14ac:dyDescent="0.2">
      <c r="A15" s="853"/>
      <c r="B15" s="858"/>
      <c r="C15" s="853"/>
      <c r="D15" s="853"/>
      <c r="E15" s="853"/>
      <c r="F15" s="853"/>
      <c r="G15" s="853"/>
      <c r="H15" s="853"/>
    </row>
    <row r="16" spans="1:9" s="796" customFormat="1" ht="24.95" customHeight="1" x14ac:dyDescent="0.2">
      <c r="A16" s="853"/>
      <c r="B16" s="856" t="s">
        <v>1319</v>
      </c>
      <c r="C16" s="857"/>
      <c r="D16" s="1095"/>
      <c r="E16" s="1095"/>
      <c r="F16" s="1095"/>
      <c r="G16" s="1095"/>
      <c r="H16" s="853"/>
    </row>
    <row r="17" spans="1:8" ht="15" x14ac:dyDescent="0.2">
      <c r="A17" s="853"/>
      <c r="B17" s="858"/>
      <c r="C17" s="853"/>
      <c r="D17" s="853"/>
      <c r="E17" s="853"/>
      <c r="F17" s="853"/>
      <c r="G17" s="853"/>
      <c r="H17" s="853"/>
    </row>
    <row r="18" spans="1:8" s="796" customFormat="1" ht="24.95" customHeight="1" x14ac:dyDescent="0.2">
      <c r="A18" s="853"/>
      <c r="B18" s="856" t="s">
        <v>1320</v>
      </c>
      <c r="C18" s="857"/>
      <c r="D18" s="797"/>
      <c r="E18" s="797"/>
      <c r="F18" s="797"/>
      <c r="G18" s="797"/>
      <c r="H18" s="853"/>
    </row>
    <row r="19" spans="1:8" ht="15" x14ac:dyDescent="0.2">
      <c r="A19" s="853"/>
      <c r="B19" s="858"/>
      <c r="C19" s="853"/>
      <c r="D19" s="853"/>
      <c r="E19" s="853"/>
      <c r="F19" s="853"/>
      <c r="G19" s="853"/>
      <c r="H19" s="853"/>
    </row>
    <row r="20" spans="1:8" s="796" customFormat="1" ht="24.95" customHeight="1" x14ac:dyDescent="0.2">
      <c r="A20" s="853"/>
      <c r="B20" s="856" t="s">
        <v>1321</v>
      </c>
      <c r="C20" s="857"/>
      <c r="D20" s="797"/>
      <c r="E20" s="797"/>
      <c r="F20" s="797"/>
      <c r="G20" s="797"/>
      <c r="H20" s="853"/>
    </row>
    <row r="21" spans="1:8" ht="15" x14ac:dyDescent="0.2">
      <c r="A21" s="853"/>
      <c r="B21" s="858"/>
      <c r="C21" s="853"/>
      <c r="D21" s="853"/>
      <c r="E21" s="853"/>
      <c r="F21" s="853"/>
      <c r="G21" s="853"/>
      <c r="H21" s="853"/>
    </row>
    <row r="22" spans="1:8" s="796" customFormat="1" ht="24.95" customHeight="1" x14ac:dyDescent="0.2">
      <c r="A22" s="853"/>
      <c r="B22" s="856" t="s">
        <v>1322</v>
      </c>
      <c r="C22" s="857"/>
      <c r="D22" s="797"/>
      <c r="E22" s="797"/>
      <c r="F22" s="797"/>
      <c r="G22" s="797"/>
      <c r="H22" s="853"/>
    </row>
    <row r="23" spans="1:8" ht="15" x14ac:dyDescent="0.2">
      <c r="A23" s="853"/>
      <c r="B23" s="858"/>
      <c r="C23" s="853"/>
      <c r="D23" s="853"/>
      <c r="E23" s="853"/>
      <c r="F23" s="853"/>
      <c r="G23" s="853"/>
      <c r="H23" s="853"/>
    </row>
    <row r="24" spans="1:8" s="796" customFormat="1" ht="24.95" customHeight="1" x14ac:dyDescent="0.2">
      <c r="A24" s="853"/>
      <c r="B24" s="856" t="s">
        <v>1323</v>
      </c>
      <c r="C24" s="857"/>
      <c r="D24" s="797"/>
      <c r="E24" s="797"/>
      <c r="F24" s="797"/>
      <c r="G24" s="797"/>
      <c r="H24" s="853"/>
    </row>
    <row r="25" spans="1:8" ht="15" x14ac:dyDescent="0.2">
      <c r="A25" s="853"/>
      <c r="B25" s="858"/>
      <c r="C25" s="853"/>
      <c r="D25" s="853"/>
      <c r="E25" s="853"/>
      <c r="F25" s="853"/>
      <c r="G25" s="853"/>
      <c r="H25" s="853"/>
    </row>
    <row r="26" spans="1:8" s="796" customFormat="1" ht="24.95" customHeight="1" x14ac:dyDescent="0.2">
      <c r="A26" s="853"/>
      <c r="B26" s="856" t="s">
        <v>1324</v>
      </c>
      <c r="C26" s="857"/>
      <c r="D26" s="797"/>
      <c r="E26" s="797"/>
      <c r="F26" s="797"/>
      <c r="G26" s="797"/>
      <c r="H26" s="853"/>
    </row>
    <row r="27" spans="1:8" ht="15" x14ac:dyDescent="0.2">
      <c r="A27" s="853"/>
      <c r="B27" s="858"/>
      <c r="C27" s="853"/>
      <c r="D27" s="853"/>
      <c r="E27" s="853"/>
      <c r="F27" s="853"/>
      <c r="G27" s="853"/>
      <c r="H27" s="853"/>
    </row>
    <row r="28" spans="1:8" s="796" customFormat="1" ht="24.95" customHeight="1" x14ac:dyDescent="0.2">
      <c r="A28" s="853"/>
      <c r="B28" s="856" t="s">
        <v>1325</v>
      </c>
      <c r="C28" s="857"/>
      <c r="D28" s="797"/>
      <c r="E28" s="797"/>
      <c r="F28" s="797"/>
      <c r="G28" s="797"/>
      <c r="H28" s="853"/>
    </row>
    <row r="29" spans="1:8" x14ac:dyDescent="0.2">
      <c r="A29" s="853"/>
      <c r="B29" s="859"/>
      <c r="C29" s="853"/>
      <c r="D29" s="853"/>
      <c r="E29" s="853"/>
      <c r="F29" s="853"/>
      <c r="G29" s="853"/>
      <c r="H29" s="853"/>
    </row>
    <row r="30" spans="1:8" s="796" customFormat="1" ht="24.95" customHeight="1" x14ac:dyDescent="0.2">
      <c r="A30" s="857"/>
      <c r="B30" s="856" t="s">
        <v>1326</v>
      </c>
      <c r="C30" s="857"/>
      <c r="D30" s="1096"/>
      <c r="E30" s="1097"/>
      <c r="F30" s="1097"/>
      <c r="G30" s="1097"/>
      <c r="H30" s="857"/>
    </row>
    <row r="31" spans="1:8" x14ac:dyDescent="0.2">
      <c r="A31" s="853"/>
      <c r="B31" s="853"/>
      <c r="C31" s="853"/>
      <c r="D31" s="853"/>
      <c r="E31" s="853"/>
      <c r="F31" s="853"/>
      <c r="G31" s="853"/>
      <c r="H31" s="853"/>
    </row>
    <row r="32" spans="1:8" s="167" customFormat="1" x14ac:dyDescent="0.2">
      <c r="A32" s="853"/>
      <c r="B32" s="853"/>
      <c r="C32" s="853"/>
      <c r="D32" s="853"/>
      <c r="E32" s="853"/>
      <c r="F32" s="853"/>
      <c r="G32" s="853"/>
      <c r="H32" s="853"/>
    </row>
    <row r="33" spans="1:8" s="167" customFormat="1" x14ac:dyDescent="0.2">
      <c r="A33" s="853"/>
      <c r="B33" s="853"/>
      <c r="C33" s="853"/>
      <c r="D33" s="853"/>
      <c r="E33" s="853"/>
      <c r="F33" s="853"/>
      <c r="G33" s="853"/>
      <c r="H33" s="853"/>
    </row>
    <row r="34" spans="1:8" s="167" customFormat="1" x14ac:dyDescent="0.2"/>
    <row r="35" spans="1:8" s="167" customFormat="1" x14ac:dyDescent="0.2"/>
    <row r="36" spans="1:8" s="167" customFormat="1" x14ac:dyDescent="0.2"/>
    <row r="37" spans="1:8" s="167" customFormat="1" x14ac:dyDescent="0.2"/>
    <row r="38" spans="1:8" s="167" customFormat="1" x14ac:dyDescent="0.2"/>
    <row r="39" spans="1:8" s="167" customFormat="1" x14ac:dyDescent="0.2"/>
    <row r="40" spans="1:8" s="167" customFormat="1" x14ac:dyDescent="0.2"/>
    <row r="41" spans="1:8" s="167" customFormat="1" x14ac:dyDescent="0.2"/>
    <row r="42" spans="1:8" s="167" customFormat="1" x14ac:dyDescent="0.2"/>
    <row r="43" spans="1:8" s="167" customFormat="1" x14ac:dyDescent="0.2"/>
    <row r="44" spans="1:8" s="167" customFormat="1" x14ac:dyDescent="0.2"/>
    <row r="45" spans="1:8" s="167" customFormat="1" x14ac:dyDescent="0.2"/>
    <row r="46" spans="1:8" s="167" customFormat="1" x14ac:dyDescent="0.2"/>
    <row r="47" spans="1:8" s="167" customFormat="1" x14ac:dyDescent="0.2"/>
    <row r="48" spans="1:8" s="167" customFormat="1" x14ac:dyDescent="0.2"/>
  </sheetData>
  <customSheetViews>
    <customSheetView guid="{09FC77BA-5E56-4CC2-A2B9-223DC8DC59BC}" showGridLines="0" topLeftCell="I52">
      <selection activeCell="M10" sqref="M10"/>
      <pageMargins left="0.39370078740157483" right="0.39370078740157483" top="0.9055118110236221" bottom="0.78740157480314965" header="0.51181102362204722" footer="0.31496062992125984"/>
      <printOptions horizontalCentered="1"/>
      <pageSetup paperSize="9" orientation="portrait" r:id="rId1"/>
      <headerFooter alignWithMargins="0">
        <oddHeader>&amp;R&amp;G</oddHeader>
      </headerFooter>
    </customSheetView>
  </customSheetViews>
  <mergeCells count="4">
    <mergeCell ref="A6:H6"/>
    <mergeCell ref="B10:D10"/>
    <mergeCell ref="D16:G16"/>
    <mergeCell ref="D30:G30"/>
  </mergeCells>
  <printOptions horizontalCentered="1"/>
  <pageMargins left="0.39370078740157483" right="0.39370078740157483" top="0.9055118110236221" bottom="0.78740157480314965" header="0.51181102362204722" footer="0.31496062992125984"/>
  <pageSetup paperSize="9" orientation="portrait" r:id="rId2"/>
  <headerFooter alignWithMargins="0">
    <oddHeader>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B1:AH55"/>
  <sheetViews>
    <sheetView showGridLines="0" topLeftCell="A28" zoomScaleNormal="100" workbookViewId="0">
      <selection activeCell="AH28" sqref="AH28"/>
    </sheetView>
  </sheetViews>
  <sheetFormatPr baseColWidth="10" defaultColWidth="3.28515625" defaultRowHeight="15" customHeight="1" x14ac:dyDescent="0.2"/>
  <cols>
    <col min="23" max="23" width="3.28515625" style="117" customWidth="1"/>
    <col min="24" max="24" width="14.7109375" customWidth="1"/>
    <col min="25" max="25" width="3.28515625" style="779"/>
    <col min="26" max="26" width="14.7109375" customWidth="1"/>
    <col min="27" max="27" width="3.28515625" style="779"/>
    <col min="28" max="28" width="14.7109375" customWidth="1"/>
    <col min="29" max="29" width="4.7109375" style="117" customWidth="1"/>
    <col min="30" max="30" width="4" style="117" customWidth="1"/>
    <col min="31" max="32" width="4" style="1088" customWidth="1"/>
    <col min="33" max="33" width="4.7109375" style="105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AC50</f>
        <v>0</v>
      </c>
      <c r="C2" s="1143"/>
      <c r="D2" s="135">
        <v>1</v>
      </c>
      <c r="F2" s="2" t="s">
        <v>1034</v>
      </c>
      <c r="AH2" s="1098"/>
    </row>
    <row r="3" spans="2:34" ht="15.95" customHeight="1" thickTop="1" x14ac:dyDescent="0.25">
      <c r="B3" s="126"/>
      <c r="C3" s="126"/>
      <c r="D3" s="107"/>
      <c r="F3" s="56"/>
    </row>
    <row r="4" spans="2:34" ht="15" customHeight="1" thickBot="1" x14ac:dyDescent="0.3">
      <c r="B4" s="186" t="s">
        <v>396</v>
      </c>
      <c r="G4" s="3"/>
    </row>
    <row r="5" spans="2:34" ht="15" customHeight="1" thickTop="1" thickBot="1" x14ac:dyDescent="0.25">
      <c r="B5" s="1119">
        <f>Übersicht!U65</f>
        <v>0</v>
      </c>
      <c r="C5" s="1120"/>
      <c r="H5" s="1161" t="s">
        <v>0</v>
      </c>
      <c r="I5" s="1162"/>
      <c r="J5" s="1162"/>
      <c r="K5" s="1162"/>
      <c r="L5" s="1162"/>
      <c r="M5" s="1162"/>
      <c r="N5" s="1162"/>
      <c r="O5" s="1162"/>
      <c r="P5" s="1162"/>
      <c r="Q5" s="1162"/>
      <c r="R5" s="1162"/>
      <c r="S5" s="1162"/>
      <c r="T5" s="1162"/>
      <c r="U5" s="1162"/>
      <c r="V5" s="1162"/>
      <c r="W5" s="11">
        <v>0</v>
      </c>
      <c r="X5" s="65"/>
      <c r="Y5" s="780">
        <v>1</v>
      </c>
      <c r="Z5" s="65"/>
      <c r="AA5" s="780">
        <v>3</v>
      </c>
      <c r="AB5" s="66"/>
      <c r="AC5" s="11" t="s">
        <v>18</v>
      </c>
      <c r="AD5" s="11" t="s">
        <v>1</v>
      </c>
      <c r="AE5" s="4" t="s">
        <v>390</v>
      </c>
      <c r="AF5" s="14" t="s">
        <v>389</v>
      </c>
      <c r="AG5" s="11" t="s">
        <v>1060</v>
      </c>
      <c r="AH5" s="67" t="s">
        <v>2</v>
      </c>
    </row>
    <row r="6" spans="2:34" ht="15" customHeight="1" thickTop="1" thickBot="1" x14ac:dyDescent="0.25">
      <c r="H6" s="1191" t="s">
        <v>765</v>
      </c>
      <c r="I6" s="1192"/>
      <c r="J6" s="1192"/>
      <c r="K6" s="1192"/>
      <c r="L6" s="1192"/>
      <c r="M6" s="1192"/>
      <c r="N6" s="401"/>
      <c r="O6" s="400"/>
      <c r="P6" s="400"/>
      <c r="Q6" s="400"/>
      <c r="R6" s="400"/>
      <c r="S6" s="53"/>
      <c r="T6" s="53"/>
      <c r="U6" s="53"/>
      <c r="V6" s="53"/>
      <c r="W6" s="597"/>
      <c r="X6" s="335"/>
      <c r="Y6" s="781"/>
      <c r="Z6" s="53"/>
      <c r="AA6" s="794"/>
      <c r="AB6" s="335"/>
      <c r="AC6" s="385"/>
      <c r="AD6" s="161"/>
      <c r="AE6" s="161"/>
      <c r="AF6" s="161"/>
      <c r="AG6" s="161"/>
      <c r="AH6" s="892"/>
    </row>
    <row r="7" spans="2:34" ht="15" customHeight="1" thickBot="1" x14ac:dyDescent="0.25">
      <c r="H7" s="275" t="s">
        <v>766</v>
      </c>
      <c r="I7" s="77"/>
      <c r="J7" s="77"/>
      <c r="K7" s="77"/>
      <c r="L7" s="77"/>
      <c r="M7" s="77"/>
      <c r="N7" s="402"/>
      <c r="O7" s="402"/>
      <c r="P7" s="402"/>
      <c r="Q7" s="402"/>
      <c r="R7" s="402"/>
      <c r="S7" s="23"/>
      <c r="T7" s="23"/>
      <c r="U7" s="23"/>
      <c r="V7" s="23"/>
      <c r="W7" s="870"/>
      <c r="X7" s="149" t="s">
        <v>767</v>
      </c>
      <c r="Y7" s="961"/>
      <c r="Z7" s="149" t="s">
        <v>768</v>
      </c>
      <c r="AA7" s="783"/>
      <c r="AB7" s="149"/>
      <c r="AC7" s="403"/>
      <c r="AD7" s="162"/>
      <c r="AE7" s="162"/>
      <c r="AF7" s="162"/>
      <c r="AG7" s="162"/>
      <c r="AH7" s="893"/>
    </row>
    <row r="8" spans="2:34" ht="15" customHeight="1" thickBot="1" x14ac:dyDescent="0.25">
      <c r="H8" s="275" t="s">
        <v>769</v>
      </c>
      <c r="I8" s="77"/>
      <c r="J8" s="77"/>
      <c r="K8" s="77"/>
      <c r="L8" s="77"/>
      <c r="M8" s="77"/>
      <c r="N8" s="402"/>
      <c r="O8" s="402"/>
      <c r="P8" s="402"/>
      <c r="Q8" s="402"/>
      <c r="R8" s="402"/>
      <c r="S8" s="23"/>
      <c r="T8" s="23"/>
      <c r="U8" s="23"/>
      <c r="V8" s="23"/>
      <c r="W8" s="870"/>
      <c r="X8" s="149" t="s">
        <v>25</v>
      </c>
      <c r="Y8" s="782"/>
      <c r="Z8" s="23"/>
      <c r="AA8" s="961"/>
      <c r="AB8" s="149" t="s">
        <v>24</v>
      </c>
      <c r="AC8" s="403"/>
      <c r="AD8" s="162"/>
      <c r="AE8" s="162"/>
      <c r="AF8" s="162"/>
      <c r="AG8" s="162"/>
      <c r="AH8" s="893"/>
    </row>
    <row r="9" spans="2:34" ht="15" customHeight="1" thickBot="1" x14ac:dyDescent="0.25">
      <c r="H9" s="1123" t="s">
        <v>770</v>
      </c>
      <c r="I9" s="1159"/>
      <c r="J9" s="1159"/>
      <c r="K9" s="1159"/>
      <c r="L9" s="1159"/>
      <c r="M9" s="1159"/>
      <c r="N9" s="1159"/>
      <c r="O9" s="1159"/>
      <c r="P9" s="1159"/>
      <c r="Q9" s="1160"/>
      <c r="R9" s="28"/>
      <c r="S9" s="28"/>
      <c r="T9" s="28"/>
      <c r="U9" s="28"/>
      <c r="V9" s="754"/>
      <c r="W9" s="660"/>
      <c r="X9" s="28"/>
      <c r="Y9" s="783"/>
      <c r="Z9" s="28"/>
      <c r="AA9" s="783"/>
      <c r="AB9" s="28"/>
      <c r="AC9" s="145">
        <f>(AC11+AC12+AC13)/3</f>
        <v>0</v>
      </c>
      <c r="AD9" s="133">
        <v>2</v>
      </c>
      <c r="AE9" s="163"/>
      <c r="AF9" s="163"/>
      <c r="AG9" s="163"/>
      <c r="AH9" s="894"/>
    </row>
    <row r="10" spans="2:34" ht="15" customHeight="1" thickBot="1" x14ac:dyDescent="0.25">
      <c r="H10" s="31" t="s">
        <v>771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870"/>
      <c r="X10" s="110" t="s">
        <v>25</v>
      </c>
      <c r="Y10" s="784"/>
      <c r="Z10" s="28"/>
      <c r="AA10" s="961"/>
      <c r="AB10" s="110" t="s">
        <v>24</v>
      </c>
      <c r="AC10" s="273"/>
      <c r="AD10" s="70"/>
      <c r="AE10" s="163"/>
      <c r="AF10" s="163"/>
      <c r="AG10" s="163"/>
      <c r="AH10" s="894"/>
    </row>
    <row r="11" spans="2:34" ht="15" customHeight="1" thickBot="1" x14ac:dyDescent="0.25">
      <c r="G11" s="337"/>
      <c r="H11" s="31" t="s">
        <v>772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959"/>
      <c r="X11" s="408" t="s">
        <v>39</v>
      </c>
      <c r="Y11" s="785"/>
      <c r="Z11" s="409"/>
      <c r="AA11" s="962"/>
      <c r="AB11" s="410" t="s">
        <v>40</v>
      </c>
      <c r="AC11" s="723" t="b">
        <f>IF(W11="x",0,IF(Y11="x",1,IF(AA11="x",3)))</f>
        <v>0</v>
      </c>
      <c r="AD11" s="70">
        <v>1</v>
      </c>
      <c r="AE11" s="914"/>
      <c r="AF11" s="914"/>
      <c r="AG11" s="163"/>
      <c r="AH11" s="894"/>
    </row>
    <row r="12" spans="2:34" ht="15" customHeight="1" thickBot="1" x14ac:dyDescent="0.25">
      <c r="G12" s="167"/>
      <c r="H12" s="31" t="s">
        <v>773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960"/>
      <c r="X12" s="406" t="s">
        <v>774</v>
      </c>
      <c r="Y12" s="786"/>
      <c r="Z12" s="405"/>
      <c r="AA12" s="871"/>
      <c r="AB12" s="407" t="s">
        <v>775</v>
      </c>
      <c r="AC12" s="723" t="b">
        <f t="shared" ref="AC12:AC17" si="0">IF(W12="x",0,IF(Y12="x",1,IF(AA12="x",3)))</f>
        <v>0</v>
      </c>
      <c r="AD12" s="70">
        <v>1</v>
      </c>
      <c r="AE12" s="914"/>
      <c r="AF12" s="914"/>
      <c r="AG12" s="163">
        <v>61</v>
      </c>
      <c r="AH12" s="894"/>
    </row>
    <row r="13" spans="2:34" s="167" customFormat="1" ht="15" customHeight="1" thickBot="1" x14ac:dyDescent="0.25">
      <c r="H13" s="204" t="s">
        <v>776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868"/>
      <c r="X13" s="295" t="s">
        <v>24</v>
      </c>
      <c r="Y13" s="961"/>
      <c r="Z13" s="295" t="s">
        <v>32</v>
      </c>
      <c r="AA13" s="871"/>
      <c r="AB13" s="295" t="s">
        <v>36</v>
      </c>
      <c r="AC13" s="723" t="b">
        <f t="shared" si="0"/>
        <v>0</v>
      </c>
      <c r="AD13" s="163">
        <v>1</v>
      </c>
      <c r="AE13" s="914"/>
      <c r="AF13" s="914"/>
      <c r="AG13" s="163">
        <v>51</v>
      </c>
      <c r="AH13" s="894"/>
    </row>
    <row r="14" spans="2:34" ht="15" customHeight="1" thickBot="1" x14ac:dyDescent="0.25">
      <c r="H14" s="1123" t="s">
        <v>777</v>
      </c>
      <c r="I14" s="1124"/>
      <c r="J14" s="1124"/>
      <c r="K14" s="1124"/>
      <c r="L14" s="1124"/>
      <c r="M14" s="1124"/>
      <c r="N14" s="341"/>
      <c r="O14" s="327"/>
      <c r="P14" s="327"/>
      <c r="Q14" s="28"/>
      <c r="R14" s="28"/>
      <c r="S14" s="28"/>
      <c r="T14" s="28"/>
      <c r="U14" s="28"/>
      <c r="V14" s="754"/>
      <c r="W14" s="108"/>
      <c r="X14" s="28"/>
      <c r="Y14" s="787"/>
      <c r="Z14" s="28"/>
      <c r="AA14" s="783"/>
      <c r="AB14" s="28"/>
      <c r="AC14" s="145">
        <f>(AC15+AC16+AC17)/3</f>
        <v>0</v>
      </c>
      <c r="AD14" s="133">
        <v>2</v>
      </c>
      <c r="AE14" s="163"/>
      <c r="AF14" s="163"/>
      <c r="AG14" s="163"/>
      <c r="AH14" s="894"/>
    </row>
    <row r="15" spans="2:34" ht="15" customHeight="1" thickBot="1" x14ac:dyDescent="0.25">
      <c r="H15" s="31" t="s">
        <v>778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70"/>
      <c r="X15" s="110" t="s">
        <v>39</v>
      </c>
      <c r="Y15" s="784"/>
      <c r="Z15" s="28"/>
      <c r="AA15" s="871"/>
      <c r="AB15" s="215" t="s">
        <v>40</v>
      </c>
      <c r="AC15" s="723" t="b">
        <f t="shared" si="0"/>
        <v>0</v>
      </c>
      <c r="AD15" s="70">
        <v>1</v>
      </c>
      <c r="AE15" s="914"/>
      <c r="AF15" s="914"/>
      <c r="AG15" s="163">
        <v>72</v>
      </c>
      <c r="AH15" s="894"/>
    </row>
    <row r="16" spans="2:34" ht="15" customHeight="1" thickBot="1" x14ac:dyDescent="0.25">
      <c r="H16" s="31" t="s">
        <v>779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110" t="s">
        <v>31</v>
      </c>
      <c r="Y16" s="788"/>
      <c r="Z16" s="28"/>
      <c r="AA16" s="871"/>
      <c r="AB16" s="215" t="s">
        <v>33</v>
      </c>
      <c r="AC16" s="723" t="b">
        <f t="shared" si="0"/>
        <v>0</v>
      </c>
      <c r="AD16" s="70">
        <v>1</v>
      </c>
      <c r="AE16" s="914"/>
      <c r="AF16" s="914"/>
      <c r="AG16" s="163">
        <v>72</v>
      </c>
      <c r="AH16" s="894"/>
    </row>
    <row r="17" spans="5:34" ht="15" customHeight="1" thickBot="1" x14ac:dyDescent="0.25">
      <c r="H17" s="31" t="s">
        <v>780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68"/>
      <c r="X17" s="110" t="s">
        <v>34</v>
      </c>
      <c r="Y17" s="871"/>
      <c r="Z17" s="110" t="s">
        <v>648</v>
      </c>
      <c r="AA17" s="961"/>
      <c r="AB17" s="110" t="s">
        <v>781</v>
      </c>
      <c r="AC17" s="723" t="b">
        <f t="shared" si="0"/>
        <v>0</v>
      </c>
      <c r="AD17" s="70">
        <v>1</v>
      </c>
      <c r="AE17" s="914"/>
      <c r="AF17" s="914"/>
      <c r="AG17" s="163">
        <v>72</v>
      </c>
      <c r="AH17" s="894"/>
    </row>
    <row r="18" spans="5:34" s="167" customFormat="1" ht="15" customHeight="1" x14ac:dyDescent="0.2">
      <c r="H18" s="204" t="s">
        <v>782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411"/>
      <c r="X18" s="64"/>
      <c r="Y18" s="789"/>
      <c r="Z18" s="64"/>
      <c r="AA18" s="789"/>
      <c r="AB18" s="393"/>
      <c r="AC18" s="659"/>
      <c r="AD18" s="163"/>
      <c r="AE18" s="163"/>
      <c r="AF18" s="163"/>
      <c r="AG18" s="163"/>
      <c r="AH18" s="894"/>
    </row>
    <row r="19" spans="5:34" ht="15" customHeight="1" thickBot="1" x14ac:dyDescent="0.25">
      <c r="E19" s="124"/>
      <c r="H19" s="331" t="s">
        <v>556</v>
      </c>
      <c r="I19" s="233"/>
      <c r="J19" s="233"/>
      <c r="K19" s="336"/>
      <c r="L19" s="342"/>
      <c r="M19" s="245"/>
      <c r="N19" s="245"/>
      <c r="O19" s="245"/>
      <c r="P19" s="245"/>
      <c r="Q19" s="245"/>
      <c r="R19" s="64"/>
      <c r="S19" s="64"/>
      <c r="T19" s="64"/>
      <c r="U19" s="28"/>
      <c r="V19" s="28"/>
      <c r="W19" s="108"/>
      <c r="X19" s="28"/>
      <c r="Y19" s="784"/>
      <c r="Z19" s="28"/>
      <c r="AA19" s="783"/>
      <c r="AB19" s="28"/>
      <c r="AC19" s="145">
        <f>(AC20+AC21+AC22+AC23)/4</f>
        <v>0</v>
      </c>
      <c r="AD19" s="133">
        <v>3</v>
      </c>
      <c r="AE19" s="163"/>
      <c r="AF19" s="163"/>
      <c r="AG19" s="421"/>
      <c r="AH19" s="894"/>
    </row>
    <row r="20" spans="5:34" s="167" customFormat="1" ht="15" customHeight="1" thickBot="1" x14ac:dyDescent="0.25">
      <c r="E20" s="124"/>
      <c r="H20" s="244" t="s">
        <v>555</v>
      </c>
      <c r="I20" s="245"/>
      <c r="J20" s="245"/>
      <c r="K20" s="245"/>
      <c r="L20" s="245"/>
      <c r="M20" s="245"/>
      <c r="N20" s="245"/>
      <c r="O20" s="245"/>
      <c r="P20" s="245"/>
      <c r="Q20" s="245"/>
      <c r="R20" s="64"/>
      <c r="S20" s="64"/>
      <c r="T20" s="64"/>
      <c r="U20" s="64"/>
      <c r="V20" s="64"/>
      <c r="W20" s="868"/>
      <c r="X20" s="295" t="s">
        <v>24</v>
      </c>
      <c r="Y20" s="790"/>
      <c r="Z20" s="64"/>
      <c r="AA20" s="871"/>
      <c r="AB20" s="295" t="s">
        <v>25</v>
      </c>
      <c r="AC20" s="723" t="b">
        <f t="shared" ref="AC20:AC45" si="1">IF(W20="x",0,IF(Y20="x",1,IF(AA20="x",3)))</f>
        <v>0</v>
      </c>
      <c r="AD20" s="163">
        <v>1</v>
      </c>
      <c r="AE20" s="914"/>
      <c r="AF20" s="914"/>
      <c r="AG20" s="221">
        <v>40</v>
      </c>
      <c r="AH20" s="894"/>
    </row>
    <row r="21" spans="5:34" s="167" customFormat="1" ht="15" customHeight="1" thickBot="1" x14ac:dyDescent="0.25">
      <c r="E21" s="124"/>
      <c r="H21" s="244" t="s">
        <v>554</v>
      </c>
      <c r="I21" s="245"/>
      <c r="J21" s="245"/>
      <c r="K21" s="245"/>
      <c r="L21" s="245"/>
      <c r="M21" s="245"/>
      <c r="N21" s="245"/>
      <c r="O21" s="245"/>
      <c r="P21" s="245"/>
      <c r="Q21" s="245"/>
      <c r="R21" s="64"/>
      <c r="S21" s="64"/>
      <c r="T21" s="64"/>
      <c r="U21" s="64"/>
      <c r="V21" s="64"/>
      <c r="W21" s="868"/>
      <c r="X21" s="295" t="s">
        <v>757</v>
      </c>
      <c r="Y21" s="790"/>
      <c r="Z21" s="64"/>
      <c r="AA21" s="871"/>
      <c r="AB21" s="295" t="s">
        <v>758</v>
      </c>
      <c r="AC21" s="723" t="b">
        <f t="shared" si="1"/>
        <v>0</v>
      </c>
      <c r="AD21" s="163">
        <v>1</v>
      </c>
      <c r="AE21" s="914"/>
      <c r="AF21" s="914"/>
      <c r="AG21" s="981" t="s">
        <v>1345</v>
      </c>
      <c r="AH21" s="981"/>
    </row>
    <row r="22" spans="5:34" ht="15" customHeight="1" thickBot="1" x14ac:dyDescent="0.25">
      <c r="E22" s="124"/>
      <c r="H22" s="244" t="s">
        <v>553</v>
      </c>
      <c r="I22" s="245"/>
      <c r="J22" s="245"/>
      <c r="K22" s="245"/>
      <c r="L22" s="245"/>
      <c r="M22" s="245"/>
      <c r="N22" s="245"/>
      <c r="O22" s="245"/>
      <c r="P22" s="245"/>
      <c r="Q22" s="245"/>
      <c r="R22" s="64"/>
      <c r="S22" s="64"/>
      <c r="T22" s="64"/>
      <c r="U22" s="28"/>
      <c r="V22" s="28"/>
      <c r="W22" s="868"/>
      <c r="X22" s="110" t="s">
        <v>25</v>
      </c>
      <c r="Y22" s="784"/>
      <c r="Z22" s="28"/>
      <c r="AA22" s="871"/>
      <c r="AB22" s="110" t="s">
        <v>24</v>
      </c>
      <c r="AC22" s="723" t="b">
        <f t="shared" si="1"/>
        <v>0</v>
      </c>
      <c r="AD22" s="163">
        <v>1</v>
      </c>
      <c r="AE22" s="914"/>
      <c r="AF22" s="914"/>
      <c r="AG22" s="421"/>
      <c r="AH22" s="894"/>
    </row>
    <row r="23" spans="5:34" ht="15" customHeight="1" thickBot="1" x14ac:dyDescent="0.25">
      <c r="E23" s="124"/>
      <c r="H23" s="244" t="s">
        <v>552</v>
      </c>
      <c r="I23" s="245"/>
      <c r="J23" s="245"/>
      <c r="K23" s="245"/>
      <c r="L23" s="245"/>
      <c r="M23" s="245"/>
      <c r="N23" s="245"/>
      <c r="O23" s="245"/>
      <c r="P23" s="245"/>
      <c r="Q23" s="245"/>
      <c r="R23" s="64"/>
      <c r="S23" s="64"/>
      <c r="T23" s="64"/>
      <c r="U23" s="28"/>
      <c r="V23" s="28"/>
      <c r="W23" s="868"/>
      <c r="X23" s="110" t="s">
        <v>24</v>
      </c>
      <c r="Y23" s="784"/>
      <c r="Z23" s="110"/>
      <c r="AA23" s="871"/>
      <c r="AB23" s="110" t="s">
        <v>25</v>
      </c>
      <c r="AC23" s="723" t="b">
        <f t="shared" si="1"/>
        <v>0</v>
      </c>
      <c r="AD23" s="163">
        <v>1</v>
      </c>
      <c r="AE23" s="914"/>
      <c r="AF23" s="914"/>
      <c r="AG23" s="421"/>
      <c r="AH23" s="894"/>
    </row>
    <row r="24" spans="5:34" ht="15" customHeight="1" thickBot="1" x14ac:dyDescent="0.25">
      <c r="H24" s="1123" t="s">
        <v>783</v>
      </c>
      <c r="I24" s="1124"/>
      <c r="J24" s="1124"/>
      <c r="K24" s="1124"/>
      <c r="L24" s="1124"/>
      <c r="M24" s="1124"/>
      <c r="N24" s="341"/>
      <c r="O24" s="327"/>
      <c r="P24" s="28"/>
      <c r="Q24" s="28"/>
      <c r="R24" s="28"/>
      <c r="S24" s="28"/>
      <c r="T24" s="28"/>
      <c r="U24" s="28"/>
      <c r="V24" s="754"/>
      <c r="W24" s="108"/>
      <c r="X24" s="28"/>
      <c r="Y24" s="783"/>
      <c r="Z24" s="28"/>
      <c r="AA24" s="783"/>
      <c r="AB24" s="28"/>
      <c r="AC24" s="145">
        <f>(AC25+AC26+AC27)/3</f>
        <v>0</v>
      </c>
      <c r="AD24" s="133">
        <v>2</v>
      </c>
      <c r="AE24" s="163"/>
      <c r="AF24" s="163"/>
      <c r="AG24" s="163">
        <v>13</v>
      </c>
      <c r="AH24" s="894"/>
    </row>
    <row r="25" spans="5:34" ht="15" customHeight="1" thickBot="1" x14ac:dyDescent="0.25">
      <c r="H25" s="31" t="s">
        <v>784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868"/>
      <c r="X25" s="110" t="s">
        <v>785</v>
      </c>
      <c r="Y25" s="961"/>
      <c r="Z25" s="215" t="s">
        <v>787</v>
      </c>
      <c r="AA25" s="871"/>
      <c r="AB25" s="215" t="s">
        <v>786</v>
      </c>
      <c r="AC25" s="723" t="b">
        <f t="shared" si="1"/>
        <v>0</v>
      </c>
      <c r="AD25" s="70">
        <v>1</v>
      </c>
      <c r="AE25" s="914"/>
      <c r="AF25" s="914"/>
      <c r="AG25" s="163"/>
      <c r="AH25" s="894"/>
    </row>
    <row r="26" spans="5:34" s="167" customFormat="1" ht="15" customHeight="1" thickBot="1" x14ac:dyDescent="0.25">
      <c r="H26" s="204" t="s">
        <v>788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868"/>
      <c r="X26" s="295" t="s">
        <v>24</v>
      </c>
      <c r="Y26" s="789"/>
      <c r="Z26" s="64"/>
      <c r="AA26" s="871"/>
      <c r="AB26" s="295" t="s">
        <v>25</v>
      </c>
      <c r="AC26" s="723" t="b">
        <f t="shared" si="1"/>
        <v>0</v>
      </c>
      <c r="AD26" s="163">
        <v>1</v>
      </c>
      <c r="AE26" s="914"/>
      <c r="AF26" s="914"/>
      <c r="AG26" s="163"/>
      <c r="AH26" s="894"/>
    </row>
    <row r="27" spans="5:34" ht="15" customHeight="1" thickBot="1" x14ac:dyDescent="0.25">
      <c r="H27" s="31" t="s">
        <v>767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110" t="s">
        <v>24</v>
      </c>
      <c r="Y27" s="784"/>
      <c r="Z27" s="28"/>
      <c r="AA27" s="871"/>
      <c r="AB27" s="110" t="s">
        <v>25</v>
      </c>
      <c r="AC27" s="723" t="b">
        <f t="shared" si="1"/>
        <v>0</v>
      </c>
      <c r="AD27" s="70">
        <v>1</v>
      </c>
      <c r="AE27" s="914"/>
      <c r="AF27" s="914"/>
      <c r="AG27" s="163"/>
      <c r="AH27" s="894"/>
    </row>
    <row r="28" spans="5:34" ht="15" customHeight="1" thickBot="1" x14ac:dyDescent="0.25">
      <c r="H28" s="1177" t="s">
        <v>789</v>
      </c>
      <c r="I28" s="1178"/>
      <c r="J28" s="1178"/>
      <c r="K28" s="1178"/>
      <c r="L28" s="1178"/>
      <c r="M28" s="1178"/>
      <c r="N28" s="1179"/>
      <c r="O28" s="327"/>
      <c r="P28" s="327"/>
      <c r="Q28" s="28"/>
      <c r="R28" s="28"/>
      <c r="S28" s="28"/>
      <c r="T28" s="28"/>
      <c r="U28" s="28"/>
      <c r="V28" s="28"/>
      <c r="W28" s="648"/>
      <c r="X28" s="28"/>
      <c r="Y28" s="787"/>
      <c r="Z28" s="28"/>
      <c r="AA28" s="783"/>
      <c r="AB28" s="28"/>
      <c r="AC28" s="145">
        <f>(AC29+AC30)/2</f>
        <v>0</v>
      </c>
      <c r="AD28" s="133">
        <v>2</v>
      </c>
      <c r="AE28" s="163"/>
      <c r="AF28" s="163"/>
      <c r="AG28" s="163">
        <v>61</v>
      </c>
      <c r="AH28" s="894"/>
    </row>
    <row r="29" spans="5:34" ht="15" customHeight="1" thickBot="1" x14ac:dyDescent="0.25">
      <c r="H29" s="31" t="s">
        <v>791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110" t="s">
        <v>24</v>
      </c>
      <c r="Y29" s="961"/>
      <c r="Z29" s="110" t="s">
        <v>32</v>
      </c>
      <c r="AA29" s="871"/>
      <c r="AB29" s="215" t="s">
        <v>33</v>
      </c>
      <c r="AC29" s="723" t="b">
        <f t="shared" si="1"/>
        <v>0</v>
      </c>
      <c r="AD29" s="70">
        <v>1</v>
      </c>
      <c r="AE29" s="914"/>
      <c r="AF29" s="914"/>
      <c r="AG29" s="163"/>
      <c r="AH29" s="894"/>
    </row>
    <row r="30" spans="5:34" ht="15" customHeight="1" thickBot="1" x14ac:dyDescent="0.25">
      <c r="H30" s="31" t="s">
        <v>534</v>
      </c>
      <c r="I30" s="28"/>
      <c r="J30" s="28"/>
      <c r="K30" s="28"/>
      <c r="L30" s="28"/>
      <c r="M30" s="28"/>
      <c r="N30" s="28"/>
      <c r="O30" s="28"/>
      <c r="P30" s="28"/>
      <c r="Q30" s="28"/>
      <c r="R30" s="23"/>
      <c r="S30" s="23"/>
      <c r="T30" s="23"/>
      <c r="U30" s="23"/>
      <c r="V30" s="23"/>
      <c r="W30" s="868"/>
      <c r="X30" s="149" t="s">
        <v>24</v>
      </c>
      <c r="Y30" s="782"/>
      <c r="Z30" s="149"/>
      <c r="AA30" s="961"/>
      <c r="AB30" s="372" t="s">
        <v>25</v>
      </c>
      <c r="AC30" s="723" t="b">
        <f t="shared" si="1"/>
        <v>0</v>
      </c>
      <c r="AD30" s="70">
        <v>1</v>
      </c>
      <c r="AE30" s="914"/>
      <c r="AF30" s="914"/>
      <c r="AG30" s="162"/>
      <c r="AH30" s="893"/>
    </row>
    <row r="31" spans="5:34" ht="15" customHeight="1" thickBot="1" x14ac:dyDescent="0.25">
      <c r="H31" s="1177" t="s">
        <v>792</v>
      </c>
      <c r="I31" s="1178"/>
      <c r="J31" s="1178"/>
      <c r="K31" s="1178"/>
      <c r="L31" s="1178"/>
      <c r="M31" s="1178"/>
      <c r="N31" s="1178"/>
      <c r="O31" s="1179"/>
      <c r="P31" s="51"/>
      <c r="Q31" s="51"/>
      <c r="R31" s="23"/>
      <c r="S31" s="23"/>
      <c r="T31" s="23"/>
      <c r="U31" s="23"/>
      <c r="V31" s="23"/>
      <c r="W31" s="108"/>
      <c r="X31" s="23"/>
      <c r="Y31" s="783"/>
      <c r="Z31" s="23"/>
      <c r="AA31" s="783"/>
      <c r="AB31" s="23"/>
      <c r="AC31" s="145">
        <f>(AC32*AD32+AC33*AD33+AC34*AD34+AC35*AD35)/4</f>
        <v>0</v>
      </c>
      <c r="AD31" s="133">
        <v>1</v>
      </c>
      <c r="AE31" s="163"/>
      <c r="AF31" s="163"/>
      <c r="AG31" s="162"/>
      <c r="AH31" s="893"/>
    </row>
    <row r="32" spans="5:34" ht="15" customHeight="1" thickBot="1" x14ac:dyDescent="0.25">
      <c r="H32" s="244" t="s">
        <v>790</v>
      </c>
      <c r="I32" s="245"/>
      <c r="J32" s="245"/>
      <c r="K32" s="245"/>
      <c r="L32" s="245"/>
      <c r="M32" s="245"/>
      <c r="N32" s="245"/>
      <c r="O32" s="245"/>
      <c r="P32" s="245"/>
      <c r="Q32" s="245"/>
      <c r="R32" s="64"/>
      <c r="S32" s="64"/>
      <c r="T32" s="64"/>
      <c r="U32" s="28"/>
      <c r="V32" s="28"/>
      <c r="W32" s="868"/>
      <c r="X32" s="110" t="s">
        <v>31</v>
      </c>
      <c r="Y32" s="961"/>
      <c r="Z32" s="110" t="s">
        <v>32</v>
      </c>
      <c r="AA32" s="961"/>
      <c r="AB32" s="110" t="s">
        <v>33</v>
      </c>
      <c r="AC32" s="723" t="b">
        <f t="shared" si="1"/>
        <v>0</v>
      </c>
      <c r="AD32" s="163">
        <v>1</v>
      </c>
      <c r="AE32" s="914"/>
      <c r="AF32" s="914"/>
      <c r="AG32" s="163"/>
      <c r="AH32" s="894"/>
    </row>
    <row r="33" spans="5:34" ht="15" customHeight="1" thickBot="1" x14ac:dyDescent="0.25">
      <c r="H33" s="244" t="s">
        <v>793</v>
      </c>
      <c r="I33" s="245"/>
      <c r="J33" s="245"/>
      <c r="K33" s="245"/>
      <c r="L33" s="245"/>
      <c r="M33" s="245"/>
      <c r="N33" s="245"/>
      <c r="O33" s="245"/>
      <c r="P33" s="245"/>
      <c r="Q33" s="245"/>
      <c r="R33" s="64"/>
      <c r="S33" s="64"/>
      <c r="T33" s="64"/>
      <c r="U33" s="28"/>
      <c r="V33" s="28"/>
      <c r="W33" s="868"/>
      <c r="X33" s="110" t="s">
        <v>24</v>
      </c>
      <c r="Y33" s="783"/>
      <c r="Z33" s="28"/>
      <c r="AA33" s="961"/>
      <c r="AB33" s="110" t="s">
        <v>25</v>
      </c>
      <c r="AC33" s="723" t="b">
        <f t="shared" si="1"/>
        <v>0</v>
      </c>
      <c r="AD33" s="163">
        <v>1</v>
      </c>
      <c r="AE33" s="914"/>
      <c r="AF33" s="914"/>
      <c r="AG33" s="163"/>
      <c r="AH33" s="894"/>
    </row>
    <row r="34" spans="5:34" ht="15" customHeight="1" thickBot="1" x14ac:dyDescent="0.25">
      <c r="H34" s="244" t="s">
        <v>794</v>
      </c>
      <c r="I34" s="245"/>
      <c r="J34" s="245"/>
      <c r="K34" s="245"/>
      <c r="L34" s="245"/>
      <c r="M34" s="245"/>
      <c r="N34" s="245"/>
      <c r="O34" s="245"/>
      <c r="P34" s="245"/>
      <c r="Q34" s="245"/>
      <c r="R34" s="64"/>
      <c r="S34" s="64"/>
      <c r="T34" s="64"/>
      <c r="U34" s="28"/>
      <c r="V34" s="28"/>
      <c r="W34" s="868"/>
      <c r="X34" s="110" t="s">
        <v>31</v>
      </c>
      <c r="Y34" s="961"/>
      <c r="Z34" s="412" t="s">
        <v>32</v>
      </c>
      <c r="AA34" s="961"/>
      <c r="AB34" s="110" t="s">
        <v>33</v>
      </c>
      <c r="AC34" s="723" t="b">
        <f t="shared" si="1"/>
        <v>0</v>
      </c>
      <c r="AD34" s="163">
        <v>1</v>
      </c>
      <c r="AE34" s="914"/>
      <c r="AF34" s="914"/>
      <c r="AG34" s="163"/>
      <c r="AH34" s="894"/>
    </row>
    <row r="35" spans="5:34" ht="15" customHeight="1" thickBot="1" x14ac:dyDescent="0.25">
      <c r="H35" s="244" t="s">
        <v>795</v>
      </c>
      <c r="I35" s="245"/>
      <c r="J35" s="245"/>
      <c r="K35" s="245"/>
      <c r="L35" s="245"/>
      <c r="M35" s="245"/>
      <c r="N35" s="245"/>
      <c r="O35" s="245"/>
      <c r="P35" s="245"/>
      <c r="Q35" s="245"/>
      <c r="R35" s="64"/>
      <c r="S35" s="64"/>
      <c r="T35" s="64"/>
      <c r="U35" s="28"/>
      <c r="V35" s="28"/>
      <c r="W35" s="868"/>
      <c r="X35" s="110" t="s">
        <v>31</v>
      </c>
      <c r="Y35" s="961"/>
      <c r="Z35" s="124" t="s">
        <v>32</v>
      </c>
      <c r="AA35" s="961"/>
      <c r="AB35" s="110" t="s">
        <v>33</v>
      </c>
      <c r="AC35" s="723" t="b">
        <f t="shared" si="1"/>
        <v>0</v>
      </c>
      <c r="AD35" s="163">
        <v>1</v>
      </c>
      <c r="AE35" s="914"/>
      <c r="AF35" s="914"/>
      <c r="AG35" s="163"/>
      <c r="AH35" s="894"/>
    </row>
    <row r="36" spans="5:34" ht="15" customHeight="1" thickBot="1" x14ac:dyDescent="0.25">
      <c r="H36" s="1177" t="s">
        <v>796</v>
      </c>
      <c r="I36" s="1178"/>
      <c r="J36" s="1178"/>
      <c r="K36" s="1178"/>
      <c r="L36" s="1179"/>
      <c r="M36" s="245"/>
      <c r="N36" s="245"/>
      <c r="O36" s="245"/>
      <c r="P36" s="245"/>
      <c r="Q36" s="245"/>
      <c r="R36" s="64"/>
      <c r="S36" s="64"/>
      <c r="T36" s="64"/>
      <c r="U36" s="28"/>
      <c r="V36" s="28"/>
      <c r="W36" s="108"/>
      <c r="X36" s="28"/>
      <c r="Y36" s="787"/>
      <c r="Z36" s="28"/>
      <c r="AA36" s="783"/>
      <c r="AB36" s="28"/>
      <c r="AC36" s="145">
        <f>(AC37+AC39+AC40+AC41+AC42)/5</f>
        <v>0</v>
      </c>
      <c r="AD36" s="133">
        <v>3</v>
      </c>
      <c r="AE36" s="163"/>
      <c r="AF36" s="163"/>
      <c r="AG36" s="163"/>
      <c r="AH36" s="894"/>
    </row>
    <row r="37" spans="5:34" ht="15" customHeight="1" thickBot="1" x14ac:dyDescent="0.25">
      <c r="E37" s="124"/>
      <c r="H37" s="244" t="s">
        <v>560</v>
      </c>
      <c r="I37" s="245"/>
      <c r="J37" s="245"/>
      <c r="K37" s="245"/>
      <c r="L37" s="245"/>
      <c r="M37" s="245"/>
      <c r="N37" s="245"/>
      <c r="O37" s="245"/>
      <c r="P37" s="245"/>
      <c r="Q37" s="245"/>
      <c r="R37" s="64"/>
      <c r="S37" s="64"/>
      <c r="T37" s="64"/>
      <c r="U37" s="28"/>
      <c r="V37" s="28"/>
      <c r="W37" s="868"/>
      <c r="X37" s="110" t="s">
        <v>24</v>
      </c>
      <c r="Y37" s="784"/>
      <c r="Z37" s="28"/>
      <c r="AA37" s="961"/>
      <c r="AB37" s="110" t="s">
        <v>25</v>
      </c>
      <c r="AC37" s="723" t="b">
        <f t="shared" si="1"/>
        <v>0</v>
      </c>
      <c r="AD37" s="163">
        <v>1</v>
      </c>
      <c r="AE37" s="914"/>
      <c r="AF37" s="914"/>
      <c r="AG37" s="421"/>
      <c r="AH37" s="894"/>
    </row>
    <row r="38" spans="5:34" s="167" customFormat="1" ht="15" customHeight="1" thickBot="1" x14ac:dyDescent="0.25">
      <c r="H38" s="244" t="s">
        <v>797</v>
      </c>
      <c r="I38" s="245"/>
      <c r="J38" s="245"/>
      <c r="K38" s="245"/>
      <c r="L38" s="245"/>
      <c r="M38" s="245"/>
      <c r="N38" s="245"/>
      <c r="O38" s="245"/>
      <c r="P38" s="245"/>
      <c r="Q38" s="245"/>
      <c r="R38" s="64"/>
      <c r="S38" s="64"/>
      <c r="T38" s="64"/>
      <c r="U38" s="64"/>
      <c r="V38" s="64"/>
      <c r="W38" s="413"/>
      <c r="X38" s="295"/>
      <c r="Y38" s="790"/>
      <c r="Z38" s="64"/>
      <c r="AA38" s="795"/>
      <c r="AB38" s="295"/>
      <c r="AC38" s="279"/>
      <c r="AD38" s="163"/>
      <c r="AE38" s="163"/>
      <c r="AF38" s="163"/>
      <c r="AG38" s="163"/>
      <c r="AH38" s="894"/>
    </row>
    <row r="39" spans="5:34" s="167" customFormat="1" ht="15" customHeight="1" thickBot="1" x14ac:dyDescent="0.25">
      <c r="H39" s="244"/>
      <c r="I39" s="342" t="s">
        <v>798</v>
      </c>
      <c r="J39" s="245"/>
      <c r="K39" s="245"/>
      <c r="L39" s="245"/>
      <c r="M39" s="245"/>
      <c r="N39" s="245"/>
      <c r="O39" s="245"/>
      <c r="P39" s="245"/>
      <c r="Q39" s="245"/>
      <c r="R39" s="64"/>
      <c r="S39" s="64"/>
      <c r="T39" s="64"/>
      <c r="U39" s="64"/>
      <c r="V39" s="64"/>
      <c r="W39" s="868"/>
      <c r="X39" s="295" t="s">
        <v>24</v>
      </c>
      <c r="Y39" s="790"/>
      <c r="Z39" s="64"/>
      <c r="AA39" s="961"/>
      <c r="AB39" s="295" t="s">
        <v>25</v>
      </c>
      <c r="AC39" s="723" t="b">
        <f t="shared" si="1"/>
        <v>0</v>
      </c>
      <c r="AD39" s="163">
        <v>1</v>
      </c>
      <c r="AE39" s="914"/>
      <c r="AF39" s="914"/>
      <c r="AG39" s="163"/>
      <c r="AH39" s="894"/>
    </row>
    <row r="40" spans="5:34" ht="15" customHeight="1" thickBot="1" x14ac:dyDescent="0.25">
      <c r="H40" s="244"/>
      <c r="I40" s="342" t="s">
        <v>799</v>
      </c>
      <c r="J40" s="245"/>
      <c r="K40" s="245"/>
      <c r="L40" s="245"/>
      <c r="M40" s="245"/>
      <c r="N40" s="245"/>
      <c r="O40" s="245"/>
      <c r="P40" s="245"/>
      <c r="Q40" s="245"/>
      <c r="R40" s="64"/>
      <c r="S40" s="64"/>
      <c r="T40" s="64"/>
      <c r="U40" s="28"/>
      <c r="V40" s="28"/>
      <c r="W40" s="868"/>
      <c r="X40" s="110" t="s">
        <v>24</v>
      </c>
      <c r="Y40" s="788"/>
      <c r="Z40" s="28"/>
      <c r="AA40" s="961"/>
      <c r="AB40" s="110" t="s">
        <v>25</v>
      </c>
      <c r="AC40" s="723" t="b">
        <f t="shared" si="1"/>
        <v>0</v>
      </c>
      <c r="AD40" s="163">
        <v>1</v>
      </c>
      <c r="AE40" s="914"/>
      <c r="AF40" s="914"/>
      <c r="AG40" s="163"/>
      <c r="AH40" s="894"/>
    </row>
    <row r="41" spans="5:34" ht="15" customHeight="1" thickBot="1" x14ac:dyDescent="0.25">
      <c r="H41" s="244" t="s">
        <v>800</v>
      </c>
      <c r="I41" s="245"/>
      <c r="J41" s="245"/>
      <c r="K41" s="245"/>
      <c r="L41" s="245"/>
      <c r="M41" s="245"/>
      <c r="N41" s="245"/>
      <c r="O41" s="245"/>
      <c r="P41" s="245"/>
      <c r="Q41" s="245"/>
      <c r="R41" s="64"/>
      <c r="S41" s="64"/>
      <c r="T41" s="64"/>
      <c r="U41" s="28"/>
      <c r="V41" s="28"/>
      <c r="W41" s="868"/>
      <c r="X41" s="110" t="s">
        <v>801</v>
      </c>
      <c r="Y41" s="961"/>
      <c r="Z41" s="110" t="s">
        <v>545</v>
      </c>
      <c r="AA41" s="961"/>
      <c r="AB41" s="110" t="s">
        <v>802</v>
      </c>
      <c r="AC41" s="723" t="b">
        <f t="shared" si="1"/>
        <v>0</v>
      </c>
      <c r="AD41" s="163">
        <v>1</v>
      </c>
      <c r="AE41" s="914"/>
      <c r="AF41" s="914"/>
      <c r="AG41" s="163"/>
      <c r="AH41" s="894"/>
    </row>
    <row r="42" spans="5:34" ht="15" customHeight="1" thickBot="1" x14ac:dyDescent="0.25">
      <c r="H42" s="244" t="s">
        <v>558</v>
      </c>
      <c r="I42" s="245"/>
      <c r="J42" s="245"/>
      <c r="K42" s="245"/>
      <c r="L42" s="245"/>
      <c r="M42" s="245"/>
      <c r="N42" s="245"/>
      <c r="O42" s="245"/>
      <c r="P42" s="245"/>
      <c r="Q42" s="245"/>
      <c r="R42" s="64"/>
      <c r="S42" s="64"/>
      <c r="T42" s="64"/>
      <c r="U42" s="28"/>
      <c r="V42" s="28"/>
      <c r="W42" s="868"/>
      <c r="X42" s="110" t="s">
        <v>801</v>
      </c>
      <c r="Y42" s="961"/>
      <c r="Z42" s="110" t="s">
        <v>803</v>
      </c>
      <c r="AA42" s="961"/>
      <c r="AB42" s="110" t="s">
        <v>804</v>
      </c>
      <c r="AC42" s="723" t="b">
        <f t="shared" si="1"/>
        <v>0</v>
      </c>
      <c r="AD42" s="163">
        <v>1</v>
      </c>
      <c r="AE42" s="914"/>
      <c r="AF42" s="914"/>
      <c r="AG42" s="163"/>
      <c r="AH42" s="894"/>
    </row>
    <row r="43" spans="5:34" ht="15" customHeight="1" thickBot="1" x14ac:dyDescent="0.25">
      <c r="H43" s="1177" t="s">
        <v>806</v>
      </c>
      <c r="I43" s="1178"/>
      <c r="J43" s="1178"/>
      <c r="K43" s="1178"/>
      <c r="L43" s="1178"/>
      <c r="M43" s="341"/>
      <c r="N43" s="327"/>
      <c r="O43" s="327"/>
      <c r="P43" s="332"/>
      <c r="Q43" s="327"/>
      <c r="R43" s="327"/>
      <c r="S43" s="327"/>
      <c r="T43" s="64"/>
      <c r="U43" s="28"/>
      <c r="V43" s="28"/>
      <c r="W43" s="648"/>
      <c r="Y43" s="791"/>
      <c r="AA43" s="791"/>
      <c r="AC43" s="145">
        <f>(AC44+AC45)/2</f>
        <v>0</v>
      </c>
      <c r="AD43" s="133">
        <v>2</v>
      </c>
      <c r="AE43" s="163"/>
      <c r="AF43" s="163"/>
      <c r="AG43" s="163">
        <v>13</v>
      </c>
      <c r="AH43" s="894"/>
    </row>
    <row r="44" spans="5:34" ht="15" customHeight="1" thickBot="1" x14ac:dyDescent="0.25">
      <c r="H44" s="244" t="s">
        <v>1187</v>
      </c>
      <c r="I44" s="590"/>
      <c r="J44" s="590"/>
      <c r="K44" s="590"/>
      <c r="L44" s="590"/>
      <c r="M44" s="327"/>
      <c r="N44" s="327"/>
      <c r="O44" s="327"/>
      <c r="P44" s="332"/>
      <c r="Q44" s="327"/>
      <c r="R44" s="327"/>
      <c r="S44" s="327"/>
      <c r="T44" s="64"/>
      <c r="U44" s="28"/>
      <c r="V44" s="28"/>
      <c r="W44" s="956"/>
      <c r="X44" s="28" t="s">
        <v>31</v>
      </c>
      <c r="Y44" s="963"/>
      <c r="Z44" s="28" t="s">
        <v>549</v>
      </c>
      <c r="AA44" s="963"/>
      <c r="AB44" s="28" t="s">
        <v>36</v>
      </c>
      <c r="AC44" s="723" t="b">
        <f t="shared" si="1"/>
        <v>0</v>
      </c>
      <c r="AD44" s="163">
        <v>1</v>
      </c>
      <c r="AE44" s="914"/>
      <c r="AF44" s="914"/>
      <c r="AG44" s="177"/>
      <c r="AH44" s="894"/>
    </row>
    <row r="45" spans="5:34" ht="15" customHeight="1" thickBot="1" x14ac:dyDescent="0.25">
      <c r="F45" s="124"/>
      <c r="H45" s="414" t="s">
        <v>810</v>
      </c>
      <c r="I45" s="327"/>
      <c r="J45" s="327"/>
      <c r="K45" s="327"/>
      <c r="L45" s="332"/>
      <c r="M45" s="327"/>
      <c r="N45" s="327"/>
      <c r="O45" s="327"/>
      <c r="P45" s="332"/>
      <c r="Q45" s="327"/>
      <c r="R45" s="327"/>
      <c r="S45" s="327"/>
      <c r="T45" s="64"/>
      <c r="U45" s="28"/>
      <c r="V45" s="28"/>
      <c r="W45" s="868"/>
      <c r="X45" s="110" t="s">
        <v>811</v>
      </c>
      <c r="Y45" s="961"/>
      <c r="Z45" s="110" t="s">
        <v>801</v>
      </c>
      <c r="AA45" s="961"/>
      <c r="AB45" s="29" t="s">
        <v>812</v>
      </c>
      <c r="AC45" s="723" t="b">
        <f t="shared" si="1"/>
        <v>0</v>
      </c>
      <c r="AD45" s="163">
        <v>1</v>
      </c>
      <c r="AE45" s="914"/>
      <c r="AF45" s="914"/>
      <c r="AG45" s="176"/>
      <c r="AH45" s="894"/>
    </row>
    <row r="46" spans="5:34" ht="15" customHeight="1" thickTop="1" thickBot="1" x14ac:dyDescent="0.25">
      <c r="H46" s="95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136"/>
      <c r="X46" s="97"/>
      <c r="Y46" s="792"/>
      <c r="Z46" s="99" t="s">
        <v>347</v>
      </c>
      <c r="AA46" s="793"/>
      <c r="AB46" s="103"/>
      <c r="AC46" s="121">
        <f>(AC9*AD9+AC14*AD14+AC19*AD19+AC24*AD24+AC28*AD28+AC31*AD31+AC36*AD36+AC43*AD43)/(AD9+AD14+AD19+AD24+AD28+AD31+AD36+AD43)</f>
        <v>0</v>
      </c>
      <c r="AD46" s="135">
        <v>2</v>
      </c>
      <c r="AE46" s="861" t="str">
        <f>COUNTA(AE11:AE45)&amp;"/"&amp;26</f>
        <v>0/26</v>
      </c>
      <c r="AF46" s="861" t="str">
        <f>COUNTA(AF11:AF45)&amp;"/"&amp;26</f>
        <v>0/26</v>
      </c>
      <c r="AG46" s="174"/>
      <c r="AH46" s="211"/>
    </row>
    <row r="47" spans="5:34" ht="15" customHeight="1" thickTop="1" x14ac:dyDescent="0.2">
      <c r="AE47" s="1089"/>
      <c r="AF47" s="1089"/>
      <c r="AG47" s="1056"/>
    </row>
    <row r="48" spans="5:34" ht="15" customHeight="1" thickBot="1" x14ac:dyDescent="0.25">
      <c r="AE48" s="1089"/>
      <c r="AF48" s="1089"/>
      <c r="AG48" s="1056"/>
      <c r="AH48" s="6"/>
    </row>
    <row r="49" spans="21:34" ht="15" customHeight="1" thickTop="1" thickBot="1" x14ac:dyDescent="0.25">
      <c r="U49" s="92"/>
      <c r="V49" s="5"/>
      <c r="W49" s="264"/>
      <c r="X49" s="5"/>
      <c r="Y49" s="781"/>
      <c r="Z49" s="5"/>
      <c r="AA49" s="781"/>
      <c r="AB49" s="5"/>
      <c r="AC49" s="138" t="s">
        <v>18</v>
      </c>
      <c r="AD49" s="85" t="s">
        <v>1</v>
      </c>
      <c r="AE49" s="1092" t="s">
        <v>390</v>
      </c>
      <c r="AF49" s="60" t="s">
        <v>389</v>
      </c>
      <c r="AG49" s="115"/>
    </row>
    <row r="50" spans="21:34" ht="15.95" customHeight="1" thickTop="1" thickBot="1" x14ac:dyDescent="0.3">
      <c r="U50" s="104"/>
      <c r="V50" s="105" t="s">
        <v>1035</v>
      </c>
      <c r="W50" s="108"/>
      <c r="X50" s="6"/>
      <c r="Y50" s="783"/>
      <c r="Z50" s="6"/>
      <c r="AA50" s="783"/>
      <c r="AB50" s="6"/>
      <c r="AC50" s="121">
        <f>(AC46*AD46)/AD46</f>
        <v>0</v>
      </c>
      <c r="AD50" s="135">
        <v>1</v>
      </c>
      <c r="AE50" s="1061" t="str">
        <f>COUNTA(AE11:AE45)&amp;"/"&amp;26</f>
        <v>0/26</v>
      </c>
      <c r="AF50" s="1061" t="str">
        <f>COUNTA(AF11:AF45)&amp;"/"&amp;26</f>
        <v>0/26</v>
      </c>
      <c r="AG50" s="521"/>
    </row>
    <row r="51" spans="21:34" ht="15" customHeight="1" thickTop="1" thickBot="1" x14ac:dyDescent="0.25">
      <c r="U51" s="45"/>
      <c r="V51" s="8"/>
      <c r="W51" s="136"/>
      <c r="X51" s="8"/>
      <c r="Y51" s="793"/>
      <c r="Z51" s="8"/>
      <c r="AA51" s="793"/>
      <c r="AB51" s="8"/>
      <c r="AC51" s="136"/>
      <c r="AD51" s="136"/>
      <c r="AE51" s="141"/>
      <c r="AF51" s="172"/>
      <c r="AG51" s="108"/>
      <c r="AH51" s="117"/>
    </row>
    <row r="52" spans="21:34" ht="15" customHeight="1" thickTop="1" x14ac:dyDescent="0.2"/>
    <row r="53" spans="21:34" ht="15" customHeight="1" thickBot="1" x14ac:dyDescent="0.25">
      <c r="AC53" s="1116" t="s">
        <v>394</v>
      </c>
      <c r="AD53" s="1117"/>
      <c r="AE53" s="1117"/>
      <c r="AF53" s="1118"/>
      <c r="AG53" s="115"/>
    </row>
    <row r="54" spans="21:34" ht="15" customHeight="1" thickTop="1" thickBot="1" x14ac:dyDescent="0.25">
      <c r="AC54" s="187"/>
      <c r="AD54" s="1119">
        <f>Übersicht!U65</f>
        <v>0</v>
      </c>
      <c r="AE54" s="1120"/>
      <c r="AF54" s="188"/>
      <c r="AG54" s="108"/>
    </row>
    <row r="55" spans="21:34" ht="15" customHeight="1" thickTop="1" x14ac:dyDescent="0.2"/>
  </sheetData>
  <sheetProtection password="EF30" sheet="1" selectLockedCells="1"/>
  <customSheetViews>
    <customSheetView guid="{09FC77BA-5E56-4CC2-A2B9-223DC8DC59BC}" showGridLines="0" topLeftCell="A11">
      <selection activeCell="AG1" sqref="AG1:AG1048576"/>
      <pageMargins left="0.70866141732283472" right="0.70866141732283472" top="0.78740157480314965" bottom="0.78740157480314965" header="0.27559055118110237" footer="0.31496062992125984"/>
      <pageSetup paperSize="9" fitToWidth="0" orientation="portrait" r:id="rId1"/>
      <headerFooter alignWithMargins="0">
        <oddHeader>&amp;R&amp;G</oddHeader>
      </headerFooter>
    </customSheetView>
  </customSheetViews>
  <mergeCells count="14">
    <mergeCell ref="AH1:AH2"/>
    <mergeCell ref="B2:C2"/>
    <mergeCell ref="B5:C5"/>
    <mergeCell ref="H5:V5"/>
    <mergeCell ref="H9:Q9"/>
    <mergeCell ref="AC53:AF53"/>
    <mergeCell ref="AD54:AE54"/>
    <mergeCell ref="H6:M6"/>
    <mergeCell ref="H14:M14"/>
    <mergeCell ref="H24:M24"/>
    <mergeCell ref="H28:N28"/>
    <mergeCell ref="H31:O31"/>
    <mergeCell ref="H36:L36"/>
    <mergeCell ref="H43:L43"/>
  </mergeCells>
  <conditionalFormatting sqref="AC46">
    <cfRule type="cellIs" dxfId="978" priority="63" stopIfTrue="1" operator="between">
      <formula>0</formula>
      <formula>0.99</formula>
    </cfRule>
    <cfRule type="cellIs" dxfId="977" priority="64" stopIfTrue="1" operator="between">
      <formula>1</formula>
      <formula>1.99</formula>
    </cfRule>
    <cfRule type="cellIs" dxfId="976" priority="65" stopIfTrue="1" operator="between">
      <formula>2</formula>
      <formula>3</formula>
    </cfRule>
  </conditionalFormatting>
  <conditionalFormatting sqref="AC43">
    <cfRule type="cellIs" dxfId="975" priority="60" stopIfTrue="1" operator="between">
      <formula>0</formula>
      <formula>0.99</formula>
    </cfRule>
    <cfRule type="cellIs" dxfId="974" priority="61" stopIfTrue="1" operator="between">
      <formula>1</formula>
      <formula>1.99</formula>
    </cfRule>
    <cfRule type="cellIs" dxfId="973" priority="62" stopIfTrue="1" operator="between">
      <formula>2</formula>
      <formula>3</formula>
    </cfRule>
  </conditionalFormatting>
  <conditionalFormatting sqref="AC50">
    <cfRule type="cellIs" dxfId="972" priority="54" stopIfTrue="1" operator="between">
      <formula>0</formula>
      <formula>0.99</formula>
    </cfRule>
    <cfRule type="cellIs" dxfId="971" priority="55" stopIfTrue="1" operator="between">
      <formula>1</formula>
      <formula>1.99</formula>
    </cfRule>
    <cfRule type="cellIs" dxfId="970" priority="56" stopIfTrue="1" operator="between">
      <formula>2</formula>
      <formula>3</formula>
    </cfRule>
  </conditionalFormatting>
  <conditionalFormatting sqref="B2">
    <cfRule type="cellIs" dxfId="969" priority="51" stopIfTrue="1" operator="between">
      <formula>0</formula>
      <formula>0.99</formula>
    </cfRule>
    <cfRule type="cellIs" dxfId="968" priority="52" stopIfTrue="1" operator="between">
      <formula>1</formula>
      <formula>1.99</formula>
    </cfRule>
    <cfRule type="cellIs" dxfId="967" priority="53" stopIfTrue="1" operator="between">
      <formula>2</formula>
      <formula>3</formula>
    </cfRule>
  </conditionalFormatting>
  <conditionalFormatting sqref="AC9">
    <cfRule type="cellIs" dxfId="966" priority="45" stopIfTrue="1" operator="between">
      <formula>0</formula>
      <formula>0.99</formula>
    </cfRule>
    <cfRule type="cellIs" dxfId="965" priority="46" stopIfTrue="1" operator="between">
      <formula>1</formula>
      <formula>1.99</formula>
    </cfRule>
    <cfRule type="cellIs" dxfId="964" priority="47" stopIfTrue="1" operator="between">
      <formula>2</formula>
      <formula>3</formula>
    </cfRule>
  </conditionalFormatting>
  <conditionalFormatting sqref="AC14">
    <cfRule type="cellIs" dxfId="963" priority="42" stopIfTrue="1" operator="between">
      <formula>0</formula>
      <formula>0.99</formula>
    </cfRule>
    <cfRule type="cellIs" dxfId="962" priority="43" stopIfTrue="1" operator="between">
      <formula>1</formula>
      <formula>1.99</formula>
    </cfRule>
    <cfRule type="cellIs" dxfId="961" priority="44" stopIfTrue="1" operator="between">
      <formula>2</formula>
      <formula>3</formula>
    </cfRule>
  </conditionalFormatting>
  <conditionalFormatting sqref="AC24">
    <cfRule type="cellIs" dxfId="960" priority="39" stopIfTrue="1" operator="between">
      <formula>0</formula>
      <formula>0.99</formula>
    </cfRule>
    <cfRule type="cellIs" dxfId="959" priority="40" stopIfTrue="1" operator="between">
      <formula>1</formula>
      <formula>1.99</formula>
    </cfRule>
    <cfRule type="cellIs" dxfId="958" priority="41" stopIfTrue="1" operator="between">
      <formula>2</formula>
      <formula>3</formula>
    </cfRule>
  </conditionalFormatting>
  <conditionalFormatting sqref="AC28">
    <cfRule type="cellIs" dxfId="957" priority="36" stopIfTrue="1" operator="between">
      <formula>0</formula>
      <formula>0.99</formula>
    </cfRule>
    <cfRule type="cellIs" dxfId="956" priority="37" stopIfTrue="1" operator="between">
      <formula>1</formula>
      <formula>1.99</formula>
    </cfRule>
    <cfRule type="cellIs" dxfId="955" priority="38" stopIfTrue="1" operator="between">
      <formula>2</formula>
      <formula>3</formula>
    </cfRule>
  </conditionalFormatting>
  <conditionalFormatting sqref="AC36">
    <cfRule type="cellIs" dxfId="954" priority="33" stopIfTrue="1" operator="between">
      <formula>0</formula>
      <formula>0.99</formula>
    </cfRule>
    <cfRule type="cellIs" dxfId="953" priority="34" stopIfTrue="1" operator="between">
      <formula>1</formula>
      <formula>1.99</formula>
    </cfRule>
    <cfRule type="cellIs" dxfId="952" priority="35" stopIfTrue="1" operator="between">
      <formula>2</formula>
      <formula>3</formula>
    </cfRule>
  </conditionalFormatting>
  <conditionalFormatting sqref="AC31">
    <cfRule type="cellIs" dxfId="951" priority="30" stopIfTrue="1" operator="between">
      <formula>0</formula>
      <formula>0.99</formula>
    </cfRule>
    <cfRule type="cellIs" dxfId="950" priority="31" stopIfTrue="1" operator="between">
      <formula>1</formula>
      <formula>1.99</formula>
    </cfRule>
    <cfRule type="cellIs" dxfId="949" priority="32" stopIfTrue="1" operator="between">
      <formula>2</formula>
      <formula>3</formula>
    </cfRule>
  </conditionalFormatting>
  <conditionalFormatting sqref="AC19">
    <cfRule type="cellIs" dxfId="948" priority="27" stopIfTrue="1" operator="between">
      <formula>0</formula>
      <formula>0.99</formula>
    </cfRule>
    <cfRule type="cellIs" dxfId="947" priority="28" stopIfTrue="1" operator="between">
      <formula>1</formula>
      <formula>1.99</formula>
    </cfRule>
    <cfRule type="cellIs" dxfId="946" priority="29" stopIfTrue="1" operator="between">
      <formula>2</formula>
      <formula>3</formula>
    </cfRule>
  </conditionalFormatting>
  <conditionalFormatting sqref="AC11">
    <cfRule type="expression" dxfId="945" priority="26">
      <formula>$AC$11=FALSE</formula>
    </cfRule>
  </conditionalFormatting>
  <conditionalFormatting sqref="AC12">
    <cfRule type="expression" dxfId="944" priority="25">
      <formula>$AC$12=FALSE</formula>
    </cfRule>
  </conditionalFormatting>
  <conditionalFormatting sqref="AC13">
    <cfRule type="expression" dxfId="943" priority="24">
      <formula>$AC$13=FALSE</formula>
    </cfRule>
  </conditionalFormatting>
  <conditionalFormatting sqref="AC16">
    <cfRule type="expression" dxfId="942" priority="23">
      <formula>$AC$16=FALSE</formula>
    </cfRule>
  </conditionalFormatting>
  <conditionalFormatting sqref="AC15">
    <cfRule type="expression" dxfId="941" priority="22">
      <formula>$AC$15=FALSE</formula>
    </cfRule>
  </conditionalFormatting>
  <conditionalFormatting sqref="AC17">
    <cfRule type="expression" dxfId="940" priority="21">
      <formula>$AC$17=FALSE</formula>
    </cfRule>
  </conditionalFormatting>
  <conditionalFormatting sqref="AC20">
    <cfRule type="expression" dxfId="939" priority="20">
      <formula>$AC$20=FALSE</formula>
    </cfRule>
  </conditionalFormatting>
  <conditionalFormatting sqref="AC21">
    <cfRule type="expression" dxfId="938" priority="19">
      <formula>$AC$21=FALSE</formula>
    </cfRule>
  </conditionalFormatting>
  <conditionalFormatting sqref="AC22">
    <cfRule type="expression" dxfId="937" priority="18">
      <formula>$AC$22=FALSE</formula>
    </cfRule>
  </conditionalFormatting>
  <conditionalFormatting sqref="AC23">
    <cfRule type="expression" dxfId="936" priority="17">
      <formula>$AC$23=FALSE</formula>
    </cfRule>
  </conditionalFormatting>
  <conditionalFormatting sqref="AC25">
    <cfRule type="expression" dxfId="935" priority="16">
      <formula>$AC$25=FALSE</formula>
    </cfRule>
  </conditionalFormatting>
  <conditionalFormatting sqref="AC26">
    <cfRule type="expression" dxfId="934" priority="15">
      <formula>$AC$26=FALSE</formula>
    </cfRule>
  </conditionalFormatting>
  <conditionalFormatting sqref="AC27">
    <cfRule type="expression" dxfId="933" priority="14">
      <formula>$AC$27=FALSE</formula>
    </cfRule>
  </conditionalFormatting>
  <conditionalFormatting sqref="AC29">
    <cfRule type="expression" dxfId="932" priority="13">
      <formula>$AC$29=FALSE</formula>
    </cfRule>
  </conditionalFormatting>
  <conditionalFormatting sqref="AC30">
    <cfRule type="expression" dxfId="931" priority="12">
      <formula>$AC$30=FALSE</formula>
    </cfRule>
  </conditionalFormatting>
  <conditionalFormatting sqref="AC32">
    <cfRule type="expression" dxfId="930" priority="11">
      <formula>$AC$32=FALSE</formula>
    </cfRule>
  </conditionalFormatting>
  <conditionalFormatting sqref="AC33">
    <cfRule type="expression" dxfId="929" priority="10">
      <formula>$AC$33=FALSE</formula>
    </cfRule>
  </conditionalFormatting>
  <conditionalFormatting sqref="AC34">
    <cfRule type="expression" dxfId="928" priority="9">
      <formula>$AC$34=FALSE</formula>
    </cfRule>
  </conditionalFormatting>
  <conditionalFormatting sqref="AC35">
    <cfRule type="expression" dxfId="927" priority="8">
      <formula>$AC$35=FALSE</formula>
    </cfRule>
  </conditionalFormatting>
  <conditionalFormatting sqref="AC37">
    <cfRule type="expression" dxfId="926" priority="7">
      <formula>$AC$37=FALSE</formula>
    </cfRule>
  </conditionalFormatting>
  <conditionalFormatting sqref="AC40">
    <cfRule type="expression" dxfId="925" priority="6">
      <formula>$AC$40=FALSE</formula>
    </cfRule>
  </conditionalFormatting>
  <conditionalFormatting sqref="AC39">
    <cfRule type="expression" dxfId="924" priority="5">
      <formula>$AC$39=FALSE</formula>
    </cfRule>
  </conditionalFormatting>
  <conditionalFormatting sqref="AC41">
    <cfRule type="expression" dxfId="923" priority="4">
      <formula>$AC$41=FALSE</formula>
    </cfRule>
  </conditionalFormatting>
  <conditionalFormatting sqref="AC42">
    <cfRule type="expression" dxfId="922" priority="3">
      <formula>$AC$42=FALSE</formula>
    </cfRule>
  </conditionalFormatting>
  <conditionalFormatting sqref="AC44">
    <cfRule type="expression" dxfId="921" priority="2">
      <formula>$AC$44=FALSE</formula>
    </cfRule>
  </conditionalFormatting>
  <conditionalFormatting sqref="AC45">
    <cfRule type="expression" dxfId="920" priority="1">
      <formula>$AC$45=FALSE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Width="0" orientation="landscape" r:id="rId2"/>
  <headerFooter alignWithMargins="0">
    <oddHeader>&amp;R&amp;G</oddHeader>
  </headerFooter>
  <ignoredErrors>
    <ignoredError sqref="AG21" numberStoredAsText="1"/>
    <ignoredError sqref="AC14 AC24 AC28 AC36 AC43 AC31" formula="1"/>
  </ignoredErrors>
  <legacyDrawing r:id="rId3"/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B1:AH86"/>
  <sheetViews>
    <sheetView showGridLines="0" topLeftCell="A28" zoomScaleNormal="100" zoomScaleSheetLayoutView="70" workbookViewId="0">
      <selection activeCell="AH28" sqref="AH28"/>
    </sheetView>
  </sheetViews>
  <sheetFormatPr baseColWidth="10" defaultColWidth="3.28515625" defaultRowHeight="15" customHeight="1" x14ac:dyDescent="0.2"/>
  <cols>
    <col min="23" max="23" width="3.28515625" style="796"/>
    <col min="24" max="24" width="18" customWidth="1"/>
    <col min="25" max="25" width="3.28515625" style="779"/>
    <col min="26" max="26" width="25.140625" bestFit="1" customWidth="1"/>
    <col min="27" max="27" width="3.28515625" style="779"/>
    <col min="28" max="28" width="14.7109375" customWidth="1"/>
    <col min="29" max="29" width="4.7109375" style="117" customWidth="1"/>
    <col min="30" max="32" width="4" style="117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AC81</f>
        <v>0</v>
      </c>
      <c r="C2" s="1143"/>
      <c r="D2" s="135">
        <v>2</v>
      </c>
      <c r="F2" s="2" t="s">
        <v>1042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97"/>
      <c r="Y3" s="806"/>
      <c r="AA3" s="806"/>
      <c r="AC3" s="749"/>
      <c r="AD3" s="749"/>
      <c r="AE3" s="749"/>
      <c r="AF3" s="749"/>
      <c r="AG3" s="749"/>
    </row>
    <row r="4" spans="2:34" ht="15" customHeight="1" thickBot="1" x14ac:dyDescent="0.3">
      <c r="B4" s="186" t="s">
        <v>396</v>
      </c>
      <c r="G4" s="3"/>
    </row>
    <row r="5" spans="2:34" ht="15" customHeight="1" thickTop="1" thickBot="1" x14ac:dyDescent="0.25">
      <c r="B5" s="1119">
        <f>Übersicht!U74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798">
        <v>0</v>
      </c>
      <c r="X5" s="57"/>
      <c r="Y5" s="798">
        <v>1</v>
      </c>
      <c r="Z5" s="57"/>
      <c r="AA5" s="798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H6" s="1191" t="s">
        <v>243</v>
      </c>
      <c r="I6" s="1192"/>
      <c r="J6" s="1192"/>
      <c r="K6" s="1192"/>
      <c r="L6" s="1192"/>
      <c r="M6" s="1192"/>
      <c r="N6" s="1192"/>
      <c r="O6" s="1193"/>
      <c r="P6" s="53"/>
      <c r="Q6" s="53"/>
      <c r="R6" s="53"/>
      <c r="S6" s="53"/>
      <c r="T6" s="53"/>
      <c r="U6" s="53"/>
      <c r="V6" s="53"/>
      <c r="W6" s="967"/>
      <c r="X6" s="53" t="s">
        <v>104</v>
      </c>
      <c r="Y6" s="968"/>
      <c r="Z6" s="53" t="s">
        <v>20</v>
      </c>
      <c r="AA6" s="969"/>
      <c r="AB6" s="53" t="s">
        <v>27</v>
      </c>
      <c r="AC6" s="1071" t="b">
        <f>IF(W6="x",0,IF(Y6="x",1,IF(AA6="x",3)))</f>
        <v>0</v>
      </c>
      <c r="AD6" s="130">
        <v>3</v>
      </c>
      <c r="AE6" s="161"/>
      <c r="AF6" s="161"/>
      <c r="AG6" s="161">
        <v>40</v>
      </c>
      <c r="AH6" s="892"/>
    </row>
    <row r="7" spans="2:34" ht="15" customHeight="1" thickBot="1" x14ac:dyDescent="0.25">
      <c r="H7" s="1158" t="s">
        <v>244</v>
      </c>
      <c r="I7" s="1159"/>
      <c r="J7" s="1159"/>
      <c r="K7" s="1159"/>
      <c r="L7" s="1160"/>
      <c r="M7" s="28"/>
      <c r="N7" s="28"/>
      <c r="O7" s="28"/>
      <c r="P7" s="28"/>
      <c r="Q7" s="28"/>
      <c r="R7" s="28"/>
      <c r="S7" s="28"/>
      <c r="T7" s="28"/>
      <c r="U7" s="28"/>
      <c r="V7" s="754"/>
      <c r="W7" s="799"/>
      <c r="X7" s="28"/>
      <c r="Y7" s="783"/>
      <c r="Z7" s="28"/>
      <c r="AA7" s="783"/>
      <c r="AB7" s="28"/>
      <c r="AC7" s="146" t="b">
        <f>AC8</f>
        <v>0</v>
      </c>
      <c r="AD7" s="133">
        <v>3</v>
      </c>
      <c r="AE7" s="163"/>
      <c r="AF7" s="163"/>
      <c r="AG7" s="163"/>
      <c r="AH7" s="894"/>
    </row>
    <row r="8" spans="2:34" ht="15" customHeight="1" thickBot="1" x14ac:dyDescent="0.25">
      <c r="G8" s="167"/>
      <c r="H8" s="27" t="s">
        <v>245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970"/>
      <c r="X8" s="28" t="s">
        <v>19</v>
      </c>
      <c r="Y8" s="961"/>
      <c r="Z8" s="28" t="s">
        <v>29</v>
      </c>
      <c r="AA8" s="871"/>
      <c r="AB8" s="28" t="s">
        <v>27</v>
      </c>
      <c r="AC8" s="723" t="b">
        <f>IF(W8="x",0,IF(Y8="x",1,IF(AA8="x",3)))</f>
        <v>0</v>
      </c>
      <c r="AD8" s="70"/>
      <c r="AE8" s="914"/>
      <c r="AF8" s="914"/>
      <c r="AG8" s="395">
        <v>1</v>
      </c>
      <c r="AH8" s="894"/>
    </row>
    <row r="9" spans="2:34" ht="15" customHeight="1" thickBot="1" x14ac:dyDescent="0.25">
      <c r="H9" s="1158" t="s">
        <v>246</v>
      </c>
      <c r="I9" s="1159"/>
      <c r="J9" s="1159"/>
      <c r="K9" s="1159"/>
      <c r="L9" s="1159"/>
      <c r="M9" s="1159"/>
      <c r="N9" s="1160"/>
      <c r="O9" s="28"/>
      <c r="P9" s="28"/>
      <c r="Q9" s="28"/>
      <c r="R9" s="28"/>
      <c r="S9" s="28"/>
      <c r="T9" s="28"/>
      <c r="U9" s="28"/>
      <c r="V9" s="754"/>
      <c r="W9" s="799"/>
      <c r="X9" s="28"/>
      <c r="Y9" s="783"/>
      <c r="Z9" s="28"/>
      <c r="AA9" s="783"/>
      <c r="AB9" s="28"/>
      <c r="AC9" s="146" t="b">
        <f>AC10</f>
        <v>0</v>
      </c>
      <c r="AD9" s="133">
        <v>3</v>
      </c>
      <c r="AE9" s="163"/>
      <c r="AF9" s="163"/>
      <c r="AG9" s="163"/>
      <c r="AH9" s="894"/>
    </row>
    <row r="10" spans="2:34" ht="15" customHeight="1" thickBot="1" x14ac:dyDescent="0.25">
      <c r="G10" s="167"/>
      <c r="H10" s="27" t="s">
        <v>245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970"/>
      <c r="X10" s="28" t="s">
        <v>19</v>
      </c>
      <c r="Y10" s="961"/>
      <c r="Z10" s="28" t="s">
        <v>29</v>
      </c>
      <c r="AA10" s="871"/>
      <c r="AB10" s="28" t="s">
        <v>27</v>
      </c>
      <c r="AC10" s="723" t="b">
        <f>IF(W10="x",0,IF(Y10="x",1,IF(AA10="x",3)))</f>
        <v>0</v>
      </c>
      <c r="AD10" s="70"/>
      <c r="AE10" s="914"/>
      <c r="AF10" s="914"/>
      <c r="AG10" s="395">
        <v>1</v>
      </c>
      <c r="AH10" s="894"/>
    </row>
    <row r="11" spans="2:34" ht="15" customHeight="1" thickBot="1" x14ac:dyDescent="0.25">
      <c r="H11" s="1202" t="s">
        <v>162</v>
      </c>
      <c r="I11" s="1203"/>
      <c r="J11" s="1203"/>
      <c r="K11" s="1204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754"/>
      <c r="W11" s="800"/>
      <c r="X11" s="23"/>
      <c r="Y11" s="783"/>
      <c r="Z11" s="23"/>
      <c r="AA11" s="787"/>
      <c r="AB11" s="23"/>
      <c r="AC11" s="228">
        <f>(AC15+AC19+AC22+AC23+AC24+AC25+AC26)/7</f>
        <v>0</v>
      </c>
      <c r="AD11" s="566">
        <v>3</v>
      </c>
      <c r="AE11" s="162"/>
      <c r="AF11" s="162"/>
      <c r="AG11" s="162"/>
      <c r="AH11" s="893"/>
    </row>
    <row r="12" spans="2:34" ht="15" customHeight="1" thickBot="1" x14ac:dyDescent="0.25">
      <c r="H12" s="27" t="s">
        <v>16</v>
      </c>
      <c r="I12" s="28"/>
      <c r="J12" s="28"/>
      <c r="K12" s="28"/>
      <c r="L12" s="28"/>
      <c r="M12" s="28"/>
      <c r="N12" s="28"/>
      <c r="O12" s="28"/>
      <c r="P12" s="28"/>
      <c r="Q12" s="28"/>
      <c r="R12" s="28" t="s">
        <v>185</v>
      </c>
      <c r="S12" s="28"/>
      <c r="T12" s="28"/>
      <c r="U12" s="28"/>
      <c r="V12" s="28"/>
      <c r="W12" s="970"/>
      <c r="X12" s="28" t="s">
        <v>178</v>
      </c>
      <c r="Y12" s="961"/>
      <c r="Z12" s="28" t="s">
        <v>179</v>
      </c>
      <c r="AA12" s="788"/>
      <c r="AB12" s="28"/>
      <c r="AC12" s="273"/>
      <c r="AD12" s="70"/>
      <c r="AE12" s="163"/>
      <c r="AF12" s="163"/>
      <c r="AG12" s="163"/>
      <c r="AH12" s="894"/>
    </row>
    <row r="13" spans="2:34" ht="15" customHeight="1" thickBot="1" x14ac:dyDescent="0.25"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970"/>
      <c r="X13" s="28" t="s">
        <v>180</v>
      </c>
      <c r="Y13" s="961"/>
      <c r="Z13" s="28" t="s">
        <v>181</v>
      </c>
      <c r="AA13" s="871"/>
      <c r="AB13" s="28" t="s">
        <v>182</v>
      </c>
      <c r="AC13" s="273"/>
      <c r="AD13" s="70"/>
      <c r="AE13" s="163"/>
      <c r="AF13" s="163"/>
      <c r="AG13" s="163"/>
      <c r="AH13" s="894"/>
    </row>
    <row r="14" spans="2:34" ht="15" customHeight="1" thickBot="1" x14ac:dyDescent="0.25">
      <c r="H14" s="27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970"/>
      <c r="X14" s="28" t="s">
        <v>198</v>
      </c>
      <c r="Y14" s="787"/>
      <c r="Z14" s="28"/>
      <c r="AA14" s="783"/>
      <c r="AB14" s="28"/>
      <c r="AC14" s="273"/>
      <c r="AD14" s="70"/>
      <c r="AE14" s="163"/>
      <c r="AF14" s="163"/>
      <c r="AG14" s="163"/>
      <c r="AH14" s="894"/>
    </row>
    <row r="15" spans="2:34" ht="15" customHeight="1" thickBot="1" x14ac:dyDescent="0.25">
      <c r="H15" s="69" t="s">
        <v>183</v>
      </c>
      <c r="I15" s="64"/>
      <c r="J15" s="64"/>
      <c r="K15" s="64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970"/>
      <c r="X15" s="64" t="s">
        <v>21</v>
      </c>
      <c r="Y15" s="784"/>
      <c r="Z15" s="28"/>
      <c r="AA15" s="871"/>
      <c r="AB15" s="28" t="s">
        <v>22</v>
      </c>
      <c r="AC15" s="723" t="b">
        <f>IF(W15="x",0,IF(Y15="x",1,IF(AA15="x",3)))</f>
        <v>0</v>
      </c>
      <c r="AD15" s="70">
        <v>1</v>
      </c>
      <c r="AE15" s="914"/>
      <c r="AF15" s="914"/>
      <c r="AG15" s="163"/>
      <c r="AH15" s="894"/>
    </row>
    <row r="16" spans="2:34" ht="15" customHeight="1" x14ac:dyDescent="0.2">
      <c r="H16" s="27"/>
      <c r="I16" s="28" t="s">
        <v>495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754"/>
      <c r="V16" s="754"/>
      <c r="W16" s="569"/>
      <c r="X16" s="28"/>
      <c r="Y16" s="784"/>
      <c r="Z16" s="28"/>
      <c r="AA16" s="787"/>
      <c r="AB16" s="28"/>
      <c r="AC16" s="273"/>
      <c r="AD16" s="70"/>
      <c r="AE16" s="163"/>
      <c r="AF16" s="163"/>
      <c r="AG16" s="523">
        <v>11</v>
      </c>
      <c r="AH16" s="894"/>
    </row>
    <row r="17" spans="7:34" ht="15" customHeight="1" x14ac:dyDescent="0.2">
      <c r="H17" s="27"/>
      <c r="I17" s="28" t="s">
        <v>212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754"/>
      <c r="V17" s="754"/>
      <c r="W17" s="285"/>
      <c r="X17" s="28"/>
      <c r="Y17" s="784"/>
      <c r="Z17" s="28"/>
      <c r="AA17" s="784"/>
      <c r="AB17" s="28"/>
      <c r="AC17" s="273"/>
      <c r="AD17" s="70"/>
      <c r="AE17" s="163"/>
      <c r="AF17" s="163"/>
      <c r="AG17" s="523">
        <v>7</v>
      </c>
      <c r="AH17" s="894"/>
    </row>
    <row r="18" spans="7:34" ht="15" customHeight="1" thickBot="1" x14ac:dyDescent="0.25">
      <c r="H18" s="27"/>
      <c r="I18" s="28" t="s">
        <v>163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754"/>
      <c r="V18" s="754"/>
      <c r="W18" s="285"/>
      <c r="X18" s="28"/>
      <c r="Y18" s="784"/>
      <c r="Z18" s="28"/>
      <c r="AA18" s="784"/>
      <c r="AB18" s="28"/>
      <c r="AC18" s="273"/>
      <c r="AD18" s="70"/>
      <c r="AE18" s="163"/>
      <c r="AF18" s="163"/>
      <c r="AG18" s="523">
        <v>11</v>
      </c>
      <c r="AH18" s="894"/>
    </row>
    <row r="19" spans="7:34" ht="15" customHeight="1" thickBot="1" x14ac:dyDescent="0.25">
      <c r="H19" s="69" t="s">
        <v>184</v>
      </c>
      <c r="I19" s="64"/>
      <c r="J19" s="64"/>
      <c r="K19" s="64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970"/>
      <c r="X19" s="64" t="s">
        <v>21</v>
      </c>
      <c r="Y19" s="784"/>
      <c r="Z19" s="28"/>
      <c r="AA19" s="871"/>
      <c r="AB19" s="28" t="s">
        <v>22</v>
      </c>
      <c r="AC19" s="723" t="b">
        <f>IF(W19="x",0,IF(Y19="x",1,IF(AA19="x",3)))</f>
        <v>0</v>
      </c>
      <c r="AD19" s="70">
        <v>1</v>
      </c>
      <c r="AE19" s="914"/>
      <c r="AF19" s="914"/>
      <c r="AG19" s="163"/>
      <c r="AH19" s="894"/>
    </row>
    <row r="20" spans="7:34" ht="15" customHeight="1" x14ac:dyDescent="0.2">
      <c r="H20" s="27"/>
      <c r="I20" s="110" t="s">
        <v>1072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754"/>
      <c r="W20" s="569"/>
      <c r="X20" s="28"/>
      <c r="Y20" s="784"/>
      <c r="Z20" s="28"/>
      <c r="AA20" s="787"/>
      <c r="AB20" s="28"/>
      <c r="AC20" s="273"/>
      <c r="AD20" s="70"/>
      <c r="AE20" s="163"/>
      <c r="AF20" s="163"/>
      <c r="AG20" s="523">
        <v>13</v>
      </c>
      <c r="AH20" s="894"/>
    </row>
    <row r="21" spans="7:34" ht="15" customHeight="1" thickBot="1" x14ac:dyDescent="0.25">
      <c r="H21" s="27"/>
      <c r="I21" s="28" t="s">
        <v>164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754"/>
      <c r="W21" s="801"/>
      <c r="X21" s="28"/>
      <c r="Y21" s="788"/>
      <c r="Z21" s="28"/>
      <c r="AA21" s="788"/>
      <c r="AB21" s="28"/>
      <c r="AC21" s="273"/>
      <c r="AD21" s="70"/>
      <c r="AE21" s="163"/>
      <c r="AF21" s="163"/>
      <c r="AG21" s="523">
        <v>13</v>
      </c>
      <c r="AH21" s="894"/>
    </row>
    <row r="22" spans="7:34" ht="15" customHeight="1" thickBot="1" x14ac:dyDescent="0.25">
      <c r="G22" s="167"/>
      <c r="H22" s="27" t="s">
        <v>165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970"/>
      <c r="X22" s="28" t="s">
        <v>186</v>
      </c>
      <c r="Y22" s="961"/>
      <c r="Z22" s="28" t="s">
        <v>189</v>
      </c>
      <c r="AA22" s="871"/>
      <c r="AB22" s="28" t="s">
        <v>190</v>
      </c>
      <c r="AC22" s="723" t="b">
        <f>IF(W22="x",0,IF(Y22="x",1,IF(AA22="x",3)))</f>
        <v>0</v>
      </c>
      <c r="AD22" s="70">
        <v>1</v>
      </c>
      <c r="AE22" s="914"/>
      <c r="AF22" s="914"/>
      <c r="AG22" s="395">
        <v>1</v>
      </c>
      <c r="AH22" s="894"/>
    </row>
    <row r="23" spans="7:34" ht="15" customHeight="1" thickBot="1" x14ac:dyDescent="0.25">
      <c r="G23" s="167"/>
      <c r="H23" s="27" t="s">
        <v>166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970"/>
      <c r="X23" s="28" t="s">
        <v>186</v>
      </c>
      <c r="Y23" s="961"/>
      <c r="Z23" s="28" t="s">
        <v>188</v>
      </c>
      <c r="AA23" s="871"/>
      <c r="AB23" s="28" t="s">
        <v>191</v>
      </c>
      <c r="AC23" s="723" t="b">
        <f t="shared" ref="AC23:AC25" si="0">IF(W23="x",0,IF(Y23="x",1,IF(AA23="x",3)))</f>
        <v>0</v>
      </c>
      <c r="AD23" s="70">
        <v>1</v>
      </c>
      <c r="AE23" s="914"/>
      <c r="AF23" s="914"/>
      <c r="AG23" s="395">
        <v>1</v>
      </c>
      <c r="AH23" s="894"/>
    </row>
    <row r="24" spans="7:34" ht="15" customHeight="1" thickBot="1" x14ac:dyDescent="0.25">
      <c r="G24" s="167"/>
      <c r="H24" s="27" t="s">
        <v>451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970"/>
      <c r="X24" s="28" t="s">
        <v>452</v>
      </c>
      <c r="Y24" s="961"/>
      <c r="Z24" s="59" t="s">
        <v>453</v>
      </c>
      <c r="AA24" s="871"/>
      <c r="AB24" s="28" t="s">
        <v>454</v>
      </c>
      <c r="AC24" s="723" t="b">
        <f t="shared" si="0"/>
        <v>0</v>
      </c>
      <c r="AD24" s="70">
        <v>1</v>
      </c>
      <c r="AE24" s="914"/>
      <c r="AF24" s="914"/>
      <c r="AG24" s="395">
        <v>1</v>
      </c>
      <c r="AH24" s="894"/>
    </row>
    <row r="25" spans="7:34" ht="15" customHeight="1" thickBot="1" x14ac:dyDescent="0.25">
      <c r="G25" s="167"/>
      <c r="H25" s="27" t="s">
        <v>167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970"/>
      <c r="X25" s="28" t="s">
        <v>31</v>
      </c>
      <c r="Y25" s="961"/>
      <c r="Z25" s="59" t="s">
        <v>202</v>
      </c>
      <c r="AA25" s="871"/>
      <c r="AB25" s="28" t="s">
        <v>33</v>
      </c>
      <c r="AC25" s="723" t="b">
        <f t="shared" si="0"/>
        <v>0</v>
      </c>
      <c r="AD25" s="70">
        <v>1</v>
      </c>
      <c r="AE25" s="914"/>
      <c r="AF25" s="914"/>
      <c r="AG25" s="523">
        <v>7</v>
      </c>
      <c r="AH25" s="894"/>
    </row>
    <row r="26" spans="7:34" ht="15" customHeight="1" thickBot="1" x14ac:dyDescent="0.25">
      <c r="G26" s="167"/>
      <c r="H26" s="27" t="s">
        <v>168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970"/>
      <c r="X26" s="28" t="s">
        <v>192</v>
      </c>
      <c r="Y26" s="961"/>
      <c r="Z26" s="28" t="s">
        <v>194</v>
      </c>
      <c r="AA26" s="871"/>
      <c r="AB26" s="28" t="s">
        <v>195</v>
      </c>
      <c r="AC26" s="723" t="b">
        <f>IF(W26="x",0,IF(Y26="x",1,IF(AA26="x",3)))</f>
        <v>0</v>
      </c>
      <c r="AD26" s="70">
        <v>1</v>
      </c>
      <c r="AE26" s="914"/>
      <c r="AF26" s="914"/>
      <c r="AG26" s="523">
        <v>13</v>
      </c>
      <c r="AH26" s="894"/>
    </row>
    <row r="27" spans="7:34" ht="15" customHeight="1" x14ac:dyDescent="0.2">
      <c r="H27" s="1158" t="s">
        <v>170</v>
      </c>
      <c r="I27" s="1159"/>
      <c r="J27" s="1159"/>
      <c r="K27" s="1160"/>
      <c r="L27" s="28"/>
      <c r="M27" s="28"/>
      <c r="N27" s="28"/>
      <c r="O27" s="28"/>
      <c r="P27" s="28"/>
      <c r="Q27" s="28"/>
      <c r="R27" s="28"/>
      <c r="S27" s="28"/>
      <c r="T27" s="28"/>
      <c r="U27" s="754"/>
      <c r="V27" s="754"/>
      <c r="W27" s="799"/>
      <c r="X27" s="20"/>
      <c r="Y27" s="783"/>
      <c r="Z27" s="20"/>
      <c r="AA27" s="783"/>
      <c r="AB27" s="20"/>
      <c r="AC27" s="145">
        <f>(AC32+AC34+AC46+AC47+AC48+AC49+AC50+AC51+AC52+AC53+AC54+AC55+AC56+AC57+AC58)/16</f>
        <v>0</v>
      </c>
      <c r="AD27" s="133">
        <v>3</v>
      </c>
      <c r="AE27" s="163"/>
      <c r="AF27" s="163"/>
      <c r="AG27" s="163"/>
      <c r="AH27" s="894"/>
    </row>
    <row r="28" spans="7:34" ht="15" customHeight="1" thickBot="1" x14ac:dyDescent="0.25">
      <c r="H28" s="27" t="s">
        <v>16</v>
      </c>
      <c r="I28" s="28"/>
      <c r="J28" s="28"/>
      <c r="K28" s="28"/>
      <c r="L28" s="28"/>
      <c r="M28" s="28"/>
      <c r="N28" s="28"/>
      <c r="O28" s="28"/>
      <c r="P28" s="28"/>
      <c r="Q28" s="28"/>
      <c r="R28" s="28" t="s">
        <v>185</v>
      </c>
      <c r="S28" s="28"/>
      <c r="T28" s="28"/>
      <c r="U28" s="28"/>
      <c r="V28" s="754"/>
      <c r="W28" s="812"/>
      <c r="X28" s="150"/>
      <c r="Y28" s="788"/>
      <c r="Z28" s="150"/>
      <c r="AA28" s="788"/>
      <c r="AB28" s="415"/>
      <c r="AC28" s="273"/>
      <c r="AD28" s="70"/>
      <c r="AE28" s="163"/>
      <c r="AF28" s="163"/>
      <c r="AG28" s="163"/>
      <c r="AH28" s="894"/>
    </row>
    <row r="29" spans="7:34" ht="15" customHeight="1" thickBot="1" x14ac:dyDescent="0.25">
      <c r="H29" s="27" t="s">
        <v>480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970"/>
      <c r="X29" s="416" t="s">
        <v>481</v>
      </c>
      <c r="Y29" s="961"/>
      <c r="Z29" s="327" t="s">
        <v>482</v>
      </c>
      <c r="AA29" s="871"/>
      <c r="AB29" s="415" t="s">
        <v>483</v>
      </c>
      <c r="AC29" s="273"/>
      <c r="AD29" s="70"/>
      <c r="AE29" s="163"/>
      <c r="AF29" s="163"/>
      <c r="AG29" s="163"/>
      <c r="AH29" s="894"/>
    </row>
    <row r="30" spans="7:34" ht="15" customHeight="1" thickBot="1" x14ac:dyDescent="0.25"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970"/>
      <c r="X30" s="327" t="s">
        <v>484</v>
      </c>
      <c r="Y30" s="961"/>
      <c r="Z30" s="327" t="s">
        <v>485</v>
      </c>
      <c r="AA30" s="871"/>
      <c r="AB30" s="340" t="s">
        <v>486</v>
      </c>
      <c r="AC30" s="273"/>
      <c r="AD30" s="70"/>
      <c r="AE30" s="163"/>
      <c r="AF30" s="163"/>
      <c r="AG30" s="163"/>
      <c r="AH30" s="894"/>
    </row>
    <row r="31" spans="7:34" ht="15" customHeight="1" thickBot="1" x14ac:dyDescent="0.25">
      <c r="H31" s="27" t="s">
        <v>487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970"/>
      <c r="X31" s="327" t="s">
        <v>180</v>
      </c>
      <c r="Y31" s="961"/>
      <c r="Z31" s="327" t="s">
        <v>488</v>
      </c>
      <c r="AA31" s="871"/>
      <c r="AB31" s="340" t="s">
        <v>489</v>
      </c>
      <c r="AC31" s="273"/>
      <c r="AD31" s="70"/>
      <c r="AE31" s="163"/>
      <c r="AF31" s="163"/>
      <c r="AG31" s="163"/>
      <c r="AH31" s="894"/>
    </row>
    <row r="32" spans="7:34" ht="15" customHeight="1" thickBot="1" x14ac:dyDescent="0.25">
      <c r="H32" s="31" t="s">
        <v>1073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970"/>
      <c r="X32" s="327" t="s">
        <v>24</v>
      </c>
      <c r="Y32" s="791"/>
      <c r="Z32" s="327"/>
      <c r="AA32" s="871"/>
      <c r="AB32" s="340" t="s">
        <v>25</v>
      </c>
      <c r="AC32" s="723" t="b">
        <f>IF(W32="x",0,IF(Y32="x",1,IF(AA32="x",3)))</f>
        <v>0</v>
      </c>
      <c r="AD32" s="70">
        <v>1</v>
      </c>
      <c r="AE32" s="914"/>
      <c r="AF32" s="914"/>
      <c r="AG32" s="163">
        <v>16</v>
      </c>
      <c r="AH32" s="894"/>
    </row>
    <row r="33" spans="8:34" ht="15" customHeight="1" thickBot="1" x14ac:dyDescent="0.25">
      <c r="H33" s="27" t="s">
        <v>16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970"/>
      <c r="X33" s="417" t="s">
        <v>490</v>
      </c>
      <c r="Y33" s="961"/>
      <c r="Z33" s="417" t="s">
        <v>491</v>
      </c>
      <c r="AA33" s="871"/>
      <c r="AB33" s="418" t="s">
        <v>486</v>
      </c>
      <c r="AC33" s="273"/>
      <c r="AD33" s="70"/>
      <c r="AE33" s="163"/>
      <c r="AF33" s="163"/>
      <c r="AG33" s="163"/>
      <c r="AH33" s="894"/>
    </row>
    <row r="34" spans="8:34" ht="15" customHeight="1" thickBot="1" x14ac:dyDescent="0.25">
      <c r="H34" s="69" t="s">
        <v>183</v>
      </c>
      <c r="I34" s="64"/>
      <c r="J34" s="64"/>
      <c r="K34" s="64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971"/>
      <c r="X34" s="64" t="s">
        <v>21</v>
      </c>
      <c r="Y34" s="787"/>
      <c r="Z34" s="28"/>
      <c r="AA34" s="974"/>
      <c r="AB34" s="28" t="s">
        <v>22</v>
      </c>
      <c r="AC34" s="723" t="b">
        <f>IF(W34="x",0,IF(Y34="x",1,IF(AA34="x",3)))</f>
        <v>0</v>
      </c>
      <c r="AD34" s="70">
        <v>1</v>
      </c>
      <c r="AE34" s="914"/>
      <c r="AF34" s="914"/>
      <c r="AG34" s="163"/>
      <c r="AH34" s="894"/>
    </row>
    <row r="35" spans="8:34" s="167" customFormat="1" ht="15" customHeight="1" thickBot="1" x14ac:dyDescent="0.25">
      <c r="H35" s="69"/>
      <c r="I35" s="64" t="s">
        <v>199</v>
      </c>
      <c r="J35" s="64"/>
      <c r="K35" s="64" t="s">
        <v>472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970"/>
      <c r="X35" s="295" t="s">
        <v>24</v>
      </c>
      <c r="Y35" s="790"/>
      <c r="Z35" s="64"/>
      <c r="AA35" s="871"/>
      <c r="AB35" s="295" t="s">
        <v>25</v>
      </c>
      <c r="AC35" s="659"/>
      <c r="AD35" s="163"/>
      <c r="AE35" s="163"/>
      <c r="AF35" s="163"/>
      <c r="AG35" s="523">
        <v>16</v>
      </c>
      <c r="AH35" s="894"/>
    </row>
    <row r="36" spans="8:34" s="167" customFormat="1" ht="15" customHeight="1" thickBot="1" x14ac:dyDescent="0.25">
      <c r="H36" s="69"/>
      <c r="I36" s="64"/>
      <c r="J36" s="64"/>
      <c r="K36" s="64" t="s">
        <v>473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970"/>
      <c r="X36" s="295" t="s">
        <v>24</v>
      </c>
      <c r="Y36" s="790"/>
      <c r="Z36" s="64"/>
      <c r="AA36" s="871"/>
      <c r="AB36" s="295" t="s">
        <v>25</v>
      </c>
      <c r="AC36" s="659"/>
      <c r="AD36" s="163"/>
      <c r="AE36" s="163"/>
      <c r="AF36" s="163"/>
      <c r="AG36" s="523">
        <v>16</v>
      </c>
      <c r="AH36" s="894"/>
    </row>
    <row r="37" spans="8:34" s="167" customFormat="1" ht="15" customHeight="1" thickBot="1" x14ac:dyDescent="0.25">
      <c r="H37" s="69"/>
      <c r="I37" s="64" t="s">
        <v>492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972"/>
      <c r="X37" s="64" t="s">
        <v>493</v>
      </c>
      <c r="Y37" s="807"/>
      <c r="Z37" s="64"/>
      <c r="AA37" s="975"/>
      <c r="AB37" s="64" t="s">
        <v>40</v>
      </c>
      <c r="AC37" s="659"/>
      <c r="AD37" s="163"/>
      <c r="AE37" s="163"/>
      <c r="AF37" s="163"/>
      <c r="AG37" s="523">
        <v>16</v>
      </c>
      <c r="AH37" s="894"/>
    </row>
    <row r="38" spans="8:34" s="167" customFormat="1" ht="15" customHeight="1" thickBot="1" x14ac:dyDescent="0.25">
      <c r="H38" s="69"/>
      <c r="I38" s="64" t="s">
        <v>171</v>
      </c>
      <c r="J38" s="64"/>
      <c r="K38" s="64" t="s">
        <v>479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970"/>
      <c r="X38" s="295" t="s">
        <v>24</v>
      </c>
      <c r="Y38" s="790"/>
      <c r="Z38" s="64"/>
      <c r="AA38" s="871"/>
      <c r="AB38" s="419" t="s">
        <v>25</v>
      </c>
      <c r="AC38" s="659"/>
      <c r="AD38" s="163"/>
      <c r="AE38" s="163"/>
      <c r="AF38" s="163"/>
      <c r="AG38" s="523">
        <v>16</v>
      </c>
      <c r="AH38" s="894"/>
    </row>
    <row r="39" spans="8:34" s="167" customFormat="1" ht="15" customHeight="1" thickBot="1" x14ac:dyDescent="0.25">
      <c r="H39" s="69"/>
      <c r="I39" s="64" t="s">
        <v>474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970"/>
      <c r="X39" s="295" t="s">
        <v>24</v>
      </c>
      <c r="Y39" s="790"/>
      <c r="Z39" s="64"/>
      <c r="AA39" s="871"/>
      <c r="AB39" s="419" t="s">
        <v>25</v>
      </c>
      <c r="AC39" s="659"/>
      <c r="AD39" s="163"/>
      <c r="AE39" s="163"/>
      <c r="AF39" s="163"/>
      <c r="AG39" s="523">
        <v>16</v>
      </c>
      <c r="AH39" s="894"/>
    </row>
    <row r="40" spans="8:34" s="167" customFormat="1" ht="15" customHeight="1" thickBot="1" x14ac:dyDescent="0.25">
      <c r="H40" s="69"/>
      <c r="I40" s="295" t="s">
        <v>475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970"/>
      <c r="X40" s="295"/>
      <c r="Y40" s="790"/>
      <c r="Z40" s="64"/>
      <c r="AA40" s="871"/>
      <c r="AB40" s="393"/>
      <c r="AC40" s="659"/>
      <c r="AD40" s="163"/>
      <c r="AE40" s="163"/>
      <c r="AF40" s="163"/>
      <c r="AG40" s="169"/>
      <c r="AH40" s="894"/>
    </row>
    <row r="41" spans="8:34" s="167" customFormat="1" ht="15" customHeight="1" thickBot="1" x14ac:dyDescent="0.25">
      <c r="H41" s="69"/>
      <c r="I41" s="64"/>
      <c r="J41" s="64" t="s">
        <v>476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970"/>
      <c r="X41" s="295" t="s">
        <v>24</v>
      </c>
      <c r="Y41" s="790"/>
      <c r="Z41" s="64"/>
      <c r="AA41" s="871"/>
      <c r="AB41" s="419" t="s">
        <v>25</v>
      </c>
      <c r="AC41" s="659"/>
      <c r="AD41" s="163"/>
      <c r="AE41" s="163"/>
      <c r="AF41" s="163"/>
      <c r="AG41" s="523">
        <v>16</v>
      </c>
      <c r="AH41" s="894"/>
    </row>
    <row r="42" spans="8:34" s="167" customFormat="1" ht="15" customHeight="1" thickBot="1" x14ac:dyDescent="0.25">
      <c r="H42" s="69"/>
      <c r="I42" s="64"/>
      <c r="J42" s="64" t="s">
        <v>477</v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970"/>
      <c r="X42" s="295" t="s">
        <v>24</v>
      </c>
      <c r="Y42" s="807"/>
      <c r="Z42" s="64"/>
      <c r="AA42" s="871"/>
      <c r="AB42" s="419" t="s">
        <v>25</v>
      </c>
      <c r="AC42" s="659"/>
      <c r="AD42" s="163"/>
      <c r="AE42" s="163"/>
      <c r="AF42" s="163"/>
      <c r="AG42" s="523">
        <v>16</v>
      </c>
      <c r="AH42" s="894"/>
    </row>
    <row r="43" spans="8:34" ht="15" customHeight="1" thickBot="1" x14ac:dyDescent="0.25">
      <c r="H43" s="27"/>
      <c r="I43" s="28" t="s">
        <v>466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970"/>
      <c r="X43" s="28" t="s">
        <v>469</v>
      </c>
      <c r="Y43" s="961"/>
      <c r="Z43" s="28" t="s">
        <v>470</v>
      </c>
      <c r="AA43" s="871"/>
      <c r="AB43" s="387" t="s">
        <v>471</v>
      </c>
      <c r="AC43" s="273"/>
      <c r="AD43" s="70"/>
      <c r="AE43" s="163"/>
      <c r="AF43" s="163"/>
      <c r="AG43" s="523">
        <v>16</v>
      </c>
      <c r="AH43" s="894"/>
    </row>
    <row r="44" spans="8:34" ht="15" customHeight="1" thickBot="1" x14ac:dyDescent="0.25">
      <c r="H44" s="27"/>
      <c r="I44" s="28" t="s">
        <v>467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970"/>
      <c r="X44" s="28" t="s">
        <v>37</v>
      </c>
      <c r="Y44" s="788"/>
      <c r="Z44" s="28"/>
      <c r="AA44" s="871"/>
      <c r="AB44" s="28" t="s">
        <v>468</v>
      </c>
      <c r="AC44" s="273"/>
      <c r="AD44" s="70"/>
      <c r="AE44" s="163"/>
      <c r="AF44" s="163"/>
      <c r="AG44" s="523">
        <v>16</v>
      </c>
      <c r="AH44" s="894"/>
    </row>
    <row r="45" spans="8:34" ht="15" customHeight="1" thickBot="1" x14ac:dyDescent="0.25">
      <c r="H45" s="27"/>
      <c r="I45" s="28" t="s">
        <v>478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972"/>
      <c r="X45" s="110" t="s">
        <v>24</v>
      </c>
      <c r="Y45" s="788"/>
      <c r="Z45" s="28"/>
      <c r="AA45" s="871"/>
      <c r="AB45" s="110" t="s">
        <v>25</v>
      </c>
      <c r="AC45" s="273"/>
      <c r="AD45" s="70"/>
      <c r="AE45" s="163"/>
      <c r="AF45" s="163"/>
      <c r="AG45" s="523">
        <v>16</v>
      </c>
      <c r="AH45" s="894"/>
    </row>
    <row r="46" spans="8:34" ht="15" customHeight="1" thickBot="1" x14ac:dyDescent="0.25">
      <c r="H46" s="31" t="s">
        <v>815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970"/>
      <c r="X46" s="28" t="s">
        <v>25</v>
      </c>
      <c r="Y46" s="788"/>
      <c r="Z46" s="28"/>
      <c r="AA46" s="871"/>
      <c r="AB46" s="28" t="s">
        <v>24</v>
      </c>
      <c r="AC46" s="723" t="b">
        <f>IF(W46="x",0,IF(Y46="x",1,IF(AA46="x",3)))</f>
        <v>0</v>
      </c>
      <c r="AD46" s="70">
        <v>1</v>
      </c>
      <c r="AE46" s="914"/>
      <c r="AF46" s="914"/>
      <c r="AG46" s="523">
        <v>7</v>
      </c>
      <c r="AH46" s="894"/>
    </row>
    <row r="47" spans="8:34" ht="15" customHeight="1" thickBot="1" x14ac:dyDescent="0.25">
      <c r="H47" s="27" t="s">
        <v>172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970"/>
      <c r="X47" s="29" t="s">
        <v>814</v>
      </c>
      <c r="Y47" s="961"/>
      <c r="Z47" s="29" t="s">
        <v>813</v>
      </c>
      <c r="AA47" s="871"/>
      <c r="AB47" s="28" t="s">
        <v>201</v>
      </c>
      <c r="AC47" s="723" t="b">
        <f t="shared" ref="AC47:AC76" si="1">IF(W47="x",0,IF(Y47="x",1,IF(AA47="x",3)))</f>
        <v>0</v>
      </c>
      <c r="AD47" s="70">
        <v>1</v>
      </c>
      <c r="AE47" s="914"/>
      <c r="AF47" s="914"/>
      <c r="AG47" s="523">
        <v>7</v>
      </c>
      <c r="AH47" s="894"/>
    </row>
    <row r="48" spans="8:34" ht="15" customHeight="1" thickBot="1" x14ac:dyDescent="0.25">
      <c r="H48" s="27" t="s">
        <v>459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973"/>
      <c r="X48" s="110" t="s">
        <v>24</v>
      </c>
      <c r="Y48" s="782"/>
      <c r="Z48" s="28"/>
      <c r="AA48" s="871"/>
      <c r="AB48" s="110" t="s">
        <v>25</v>
      </c>
      <c r="AC48" s="723" t="b">
        <f t="shared" si="1"/>
        <v>0</v>
      </c>
      <c r="AD48" s="70">
        <v>1</v>
      </c>
      <c r="AE48" s="914"/>
      <c r="AF48" s="914"/>
      <c r="AG48" s="523">
        <v>16</v>
      </c>
      <c r="AH48" s="894"/>
    </row>
    <row r="49" spans="5:34" ht="15" customHeight="1" thickBot="1" x14ac:dyDescent="0.25">
      <c r="H49" s="27" t="s">
        <v>462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970"/>
      <c r="X49" s="28" t="s">
        <v>24</v>
      </c>
      <c r="Y49" s="784"/>
      <c r="Z49" s="28"/>
      <c r="AA49" s="871"/>
      <c r="AB49" s="28" t="s">
        <v>25</v>
      </c>
      <c r="AC49" s="723" t="b">
        <f t="shared" si="1"/>
        <v>0</v>
      </c>
      <c r="AD49" s="70">
        <v>1</v>
      </c>
      <c r="AE49" s="914"/>
      <c r="AF49" s="914"/>
      <c r="AG49" s="523">
        <v>16</v>
      </c>
      <c r="AH49" s="894"/>
    </row>
    <row r="50" spans="5:34" ht="15" customHeight="1" thickBot="1" x14ac:dyDescent="0.25">
      <c r="H50" s="31" t="s">
        <v>626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970"/>
      <c r="X50" s="110" t="s">
        <v>24</v>
      </c>
      <c r="Y50" s="784"/>
      <c r="Z50" s="28"/>
      <c r="AA50" s="871"/>
      <c r="AB50" s="110" t="s">
        <v>25</v>
      </c>
      <c r="AC50" s="723" t="b">
        <f t="shared" si="1"/>
        <v>0</v>
      </c>
      <c r="AD50" s="70">
        <v>1</v>
      </c>
      <c r="AE50" s="914"/>
      <c r="AF50" s="914"/>
      <c r="AG50" s="523">
        <v>16</v>
      </c>
      <c r="AH50" s="894"/>
    </row>
    <row r="51" spans="5:34" ht="15" customHeight="1" thickBot="1" x14ac:dyDescent="0.25">
      <c r="G51" s="167"/>
      <c r="H51" s="27" t="s">
        <v>465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970"/>
      <c r="X51" s="28" t="s">
        <v>25</v>
      </c>
      <c r="Y51" s="787"/>
      <c r="Z51" s="28"/>
      <c r="AA51" s="871"/>
      <c r="AB51" s="28" t="s">
        <v>24</v>
      </c>
      <c r="AC51" s="723" t="b">
        <f t="shared" si="1"/>
        <v>0</v>
      </c>
      <c r="AD51" s="70">
        <v>1</v>
      </c>
      <c r="AE51" s="914"/>
      <c r="AF51" s="914"/>
      <c r="AG51" s="523">
        <v>16</v>
      </c>
      <c r="AH51" s="894"/>
    </row>
    <row r="52" spans="5:34" ht="15" customHeight="1" thickBot="1" x14ac:dyDescent="0.25">
      <c r="H52" s="27" t="s">
        <v>463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970"/>
      <c r="X52" s="28" t="s">
        <v>24</v>
      </c>
      <c r="Y52" s="783"/>
      <c r="Z52" s="28"/>
      <c r="AA52" s="871"/>
      <c r="AB52" s="28" t="s">
        <v>25</v>
      </c>
      <c r="AC52" s="723" t="b">
        <f t="shared" si="1"/>
        <v>0</v>
      </c>
      <c r="AD52" s="70">
        <v>1</v>
      </c>
      <c r="AE52" s="914"/>
      <c r="AF52" s="914"/>
      <c r="AG52" s="395">
        <v>40</v>
      </c>
      <c r="AH52" s="894"/>
    </row>
    <row r="53" spans="5:34" s="167" customFormat="1" ht="15" customHeight="1" thickBot="1" x14ac:dyDescent="0.25">
      <c r="H53" s="69" t="s">
        <v>166</v>
      </c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970"/>
      <c r="X53" s="295" t="s">
        <v>1188</v>
      </c>
      <c r="Y53" s="961"/>
      <c r="Z53" s="295" t="s">
        <v>713</v>
      </c>
      <c r="AA53" s="871"/>
      <c r="AB53" s="295" t="s">
        <v>100</v>
      </c>
      <c r="AC53" s="723" t="b">
        <f t="shared" si="1"/>
        <v>0</v>
      </c>
      <c r="AD53" s="163">
        <v>1</v>
      </c>
      <c r="AE53" s="914"/>
      <c r="AF53" s="914"/>
      <c r="AG53" s="395">
        <v>41</v>
      </c>
      <c r="AH53" s="894"/>
    </row>
    <row r="54" spans="5:34" s="167" customFormat="1" ht="15" customHeight="1" thickBot="1" x14ac:dyDescent="0.25">
      <c r="H54" s="69" t="s">
        <v>460</v>
      </c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970"/>
      <c r="X54" s="501" t="s">
        <v>833</v>
      </c>
      <c r="Y54" s="961"/>
      <c r="Z54" s="64" t="s">
        <v>196</v>
      </c>
      <c r="AA54" s="871"/>
      <c r="AB54" s="64" t="s">
        <v>197</v>
      </c>
      <c r="AC54" s="723" t="b">
        <f t="shared" si="1"/>
        <v>0</v>
      </c>
      <c r="AD54" s="163">
        <v>1</v>
      </c>
      <c r="AE54" s="914"/>
      <c r="AF54" s="914"/>
      <c r="AG54" s="395">
        <v>41</v>
      </c>
      <c r="AH54" s="894"/>
    </row>
    <row r="55" spans="5:34" ht="15" customHeight="1" thickBot="1" x14ac:dyDescent="0.25">
      <c r="H55" s="27" t="s">
        <v>455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970"/>
      <c r="X55" s="28" t="s">
        <v>59</v>
      </c>
      <c r="Y55" s="961"/>
      <c r="Z55" s="110" t="s">
        <v>801</v>
      </c>
      <c r="AA55" s="871"/>
      <c r="AB55" s="28" t="s">
        <v>456</v>
      </c>
      <c r="AC55" s="723" t="b">
        <f t="shared" si="1"/>
        <v>0</v>
      </c>
      <c r="AD55" s="70">
        <v>1</v>
      </c>
      <c r="AE55" s="914"/>
      <c r="AF55" s="914"/>
      <c r="AG55" s="523">
        <v>16</v>
      </c>
      <c r="AH55" s="894"/>
    </row>
    <row r="56" spans="5:34" ht="15" customHeight="1" thickBot="1" x14ac:dyDescent="0.25">
      <c r="H56" s="27" t="s">
        <v>457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970"/>
      <c r="X56" s="28" t="s">
        <v>59</v>
      </c>
      <c r="Y56" s="961"/>
      <c r="Z56" s="110" t="s">
        <v>1071</v>
      </c>
      <c r="AA56" s="871"/>
      <c r="AB56" s="28" t="s">
        <v>458</v>
      </c>
      <c r="AC56" s="723" t="b">
        <f t="shared" si="1"/>
        <v>0</v>
      </c>
      <c r="AD56" s="70">
        <v>1</v>
      </c>
      <c r="AE56" s="914"/>
      <c r="AF56" s="914"/>
      <c r="AG56" s="523">
        <v>16</v>
      </c>
      <c r="AH56" s="894"/>
    </row>
    <row r="57" spans="5:34" ht="15" customHeight="1" thickBot="1" x14ac:dyDescent="0.25">
      <c r="H57" s="27" t="s">
        <v>461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970"/>
      <c r="X57" s="28" t="s">
        <v>31</v>
      </c>
      <c r="Y57" s="961"/>
      <c r="Z57" s="59" t="s">
        <v>202</v>
      </c>
      <c r="AA57" s="871"/>
      <c r="AB57" s="28" t="s">
        <v>33</v>
      </c>
      <c r="AC57" s="723" t="b">
        <f t="shared" si="1"/>
        <v>0</v>
      </c>
      <c r="AD57" s="70">
        <v>1</v>
      </c>
      <c r="AE57" s="914"/>
      <c r="AF57" s="914"/>
      <c r="AG57" s="163">
        <v>16</v>
      </c>
      <c r="AH57" s="894"/>
    </row>
    <row r="58" spans="5:34" ht="15" customHeight="1" thickBot="1" x14ac:dyDescent="0.25">
      <c r="H58" s="27" t="s">
        <v>203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970"/>
      <c r="X58" s="28" t="s">
        <v>31</v>
      </c>
      <c r="Y58" s="961"/>
      <c r="Z58" s="28" t="s">
        <v>32</v>
      </c>
      <c r="AA58" s="871"/>
      <c r="AB58" s="28" t="s">
        <v>33</v>
      </c>
      <c r="AC58" s="723" t="b">
        <f t="shared" si="1"/>
        <v>0</v>
      </c>
      <c r="AD58" s="70">
        <v>1</v>
      </c>
      <c r="AE58" s="914"/>
      <c r="AF58" s="914"/>
      <c r="AG58" s="163">
        <v>16</v>
      </c>
      <c r="AH58" s="894"/>
    </row>
    <row r="59" spans="5:34" ht="15" customHeight="1" thickBot="1" x14ac:dyDescent="0.25">
      <c r="H59" s="1158" t="s">
        <v>627</v>
      </c>
      <c r="I59" s="1159"/>
      <c r="J59" s="1159"/>
      <c r="K59" s="1159"/>
      <c r="L59" s="1159"/>
      <c r="M59" s="1159"/>
      <c r="N59" s="1159"/>
      <c r="O59" s="1160"/>
      <c r="P59" s="236"/>
      <c r="Q59" s="236"/>
      <c r="R59" s="236"/>
      <c r="S59" s="236"/>
      <c r="T59" s="236"/>
      <c r="U59" s="236"/>
      <c r="V59" s="748"/>
      <c r="W59" s="813"/>
      <c r="X59" s="344"/>
      <c r="Y59" s="808"/>
      <c r="Z59" s="344"/>
      <c r="AA59" s="977"/>
      <c r="AB59" s="510"/>
      <c r="AC59" s="145">
        <f>(AC60+AC61)/2</f>
        <v>0</v>
      </c>
      <c r="AD59" s="133">
        <v>3</v>
      </c>
      <c r="AE59" s="163"/>
      <c r="AF59" s="163"/>
      <c r="AG59" s="163"/>
      <c r="AH59" s="894"/>
    </row>
    <row r="60" spans="5:34" ht="15" customHeight="1" thickBot="1" x14ac:dyDescent="0.25">
      <c r="H60" s="1186" t="s">
        <v>628</v>
      </c>
      <c r="I60" s="1187"/>
      <c r="J60" s="1187"/>
      <c r="K60" s="1187"/>
      <c r="L60" s="1187"/>
      <c r="M60" s="1187"/>
      <c r="N60" s="1187"/>
      <c r="O60" s="1187"/>
      <c r="P60" s="1187"/>
      <c r="Q60" s="1187"/>
      <c r="R60" s="1187"/>
      <c r="S60" s="1187"/>
      <c r="T60" s="1187"/>
      <c r="U60" s="1187"/>
      <c r="V60" s="1187"/>
      <c r="W60" s="970"/>
      <c r="X60" s="28" t="s">
        <v>24</v>
      </c>
      <c r="Y60" s="787"/>
      <c r="Z60" s="28"/>
      <c r="AA60" s="871"/>
      <c r="AB60" s="28" t="s">
        <v>25</v>
      </c>
      <c r="AC60" s="723" t="b">
        <f t="shared" si="1"/>
        <v>0</v>
      </c>
      <c r="AD60" s="70">
        <v>1</v>
      </c>
      <c r="AE60" s="914"/>
      <c r="AF60" s="914"/>
      <c r="AG60" s="395">
        <v>1</v>
      </c>
      <c r="AH60" s="894"/>
    </row>
    <row r="61" spans="5:34" ht="15" customHeight="1" thickBot="1" x14ac:dyDescent="0.25">
      <c r="H61" s="1186" t="s">
        <v>629</v>
      </c>
      <c r="I61" s="1187"/>
      <c r="J61" s="1187"/>
      <c r="K61" s="1187"/>
      <c r="L61" s="1187"/>
      <c r="M61" s="1187"/>
      <c r="N61" s="1187"/>
      <c r="O61" s="1187"/>
      <c r="P61" s="1187"/>
      <c r="Q61" s="1187"/>
      <c r="R61" s="1187"/>
      <c r="S61" s="1187"/>
      <c r="T61" s="1187"/>
      <c r="U61" s="1187"/>
      <c r="V61" s="1187"/>
      <c r="W61" s="970"/>
      <c r="X61" s="28" t="s">
        <v>24</v>
      </c>
      <c r="Y61" s="784"/>
      <c r="Z61" s="28"/>
      <c r="AA61" s="871"/>
      <c r="AB61" s="28" t="s">
        <v>25</v>
      </c>
      <c r="AC61" s="723" t="b">
        <f t="shared" si="1"/>
        <v>0</v>
      </c>
      <c r="AD61" s="70">
        <v>1</v>
      </c>
      <c r="AE61" s="914"/>
      <c r="AF61" s="914"/>
      <c r="AG61" s="395">
        <v>1</v>
      </c>
      <c r="AH61" s="894"/>
    </row>
    <row r="62" spans="5:34" ht="15" customHeight="1" thickBot="1" x14ac:dyDescent="0.25">
      <c r="E62" s="501"/>
      <c r="F62" s="167"/>
      <c r="G62" s="167"/>
      <c r="H62" s="1158" t="s">
        <v>173</v>
      </c>
      <c r="I62" s="1159"/>
      <c r="J62" s="1159"/>
      <c r="K62" s="1160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754"/>
      <c r="W62" s="800"/>
      <c r="X62" s="28"/>
      <c r="Y62" s="787"/>
      <c r="Z62" s="28"/>
      <c r="AA62" s="849"/>
      <c r="AB62" s="28"/>
      <c r="AC62" s="145">
        <f>(AC63+AC64+AC65+AC66)/4</f>
        <v>0</v>
      </c>
      <c r="AD62" s="133">
        <v>3</v>
      </c>
      <c r="AE62" s="163"/>
      <c r="AF62" s="163"/>
      <c r="AG62" s="163"/>
      <c r="AH62" s="894"/>
    </row>
    <row r="63" spans="5:34" ht="15" customHeight="1" thickBot="1" x14ac:dyDescent="0.25">
      <c r="H63" s="27" t="s">
        <v>174</v>
      </c>
      <c r="I63" s="28"/>
      <c r="J63" s="28"/>
      <c r="K63" s="28"/>
      <c r="L63" s="28"/>
      <c r="M63" s="28" t="s">
        <v>204</v>
      </c>
      <c r="N63" s="28"/>
      <c r="O63" s="28"/>
      <c r="P63" s="28"/>
      <c r="Q63" s="28"/>
      <c r="R63" s="28"/>
      <c r="S63" s="28"/>
      <c r="T63" s="28"/>
      <c r="U63" s="28"/>
      <c r="V63" s="28"/>
      <c r="W63" s="970"/>
      <c r="X63" s="28" t="s">
        <v>21</v>
      </c>
      <c r="Y63" s="784"/>
      <c r="Z63" s="28"/>
      <c r="AA63" s="871"/>
      <c r="AB63" s="420" t="s">
        <v>22</v>
      </c>
      <c r="AC63" s="723" t="b">
        <f t="shared" si="1"/>
        <v>0</v>
      </c>
      <c r="AD63" s="70">
        <v>1</v>
      </c>
      <c r="AE63" s="914"/>
      <c r="AF63" s="914"/>
      <c r="AG63" s="523">
        <v>13</v>
      </c>
      <c r="AH63" s="894"/>
    </row>
    <row r="64" spans="5:34" ht="15" customHeight="1" thickBot="1" x14ac:dyDescent="0.25">
      <c r="H64" s="27" t="s">
        <v>175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970"/>
      <c r="X64" s="28" t="s">
        <v>21</v>
      </c>
      <c r="Y64" s="784"/>
      <c r="Z64" s="28"/>
      <c r="AA64" s="871"/>
      <c r="AB64" s="28" t="s">
        <v>22</v>
      </c>
      <c r="AC64" s="723" t="b">
        <f t="shared" si="1"/>
        <v>0</v>
      </c>
      <c r="AD64" s="70">
        <v>1</v>
      </c>
      <c r="AE64" s="914"/>
      <c r="AF64" s="914"/>
      <c r="AG64" s="523">
        <v>11</v>
      </c>
      <c r="AH64" s="894"/>
    </row>
    <row r="65" spans="7:34" ht="15" customHeight="1" thickBot="1" x14ac:dyDescent="0.25">
      <c r="H65" s="27" t="s">
        <v>494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970"/>
      <c r="X65" s="110" t="s">
        <v>21</v>
      </c>
      <c r="Y65" s="784"/>
      <c r="Z65" s="28"/>
      <c r="AA65" s="871"/>
      <c r="AB65" s="110" t="s">
        <v>22</v>
      </c>
      <c r="AC65" s="723" t="b">
        <f t="shared" si="1"/>
        <v>0</v>
      </c>
      <c r="AD65" s="70">
        <v>1</v>
      </c>
      <c r="AE65" s="914"/>
      <c r="AF65" s="914"/>
      <c r="AG65" s="523">
        <v>13</v>
      </c>
      <c r="AH65" s="894"/>
    </row>
    <row r="66" spans="7:34" ht="15" customHeight="1" thickBot="1" x14ac:dyDescent="0.25">
      <c r="H66" s="27" t="s">
        <v>176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970"/>
      <c r="X66" s="28" t="s">
        <v>200</v>
      </c>
      <c r="Y66" s="784"/>
      <c r="Z66" s="28"/>
      <c r="AA66" s="871"/>
      <c r="AB66" s="28" t="s">
        <v>205</v>
      </c>
      <c r="AC66" s="723" t="b">
        <f t="shared" si="1"/>
        <v>0</v>
      </c>
      <c r="AD66" s="70">
        <v>1</v>
      </c>
      <c r="AE66" s="914"/>
      <c r="AF66" s="914"/>
      <c r="AG66" s="523">
        <v>13</v>
      </c>
      <c r="AH66" s="894"/>
    </row>
    <row r="67" spans="7:34" ht="15" customHeight="1" thickBot="1" x14ac:dyDescent="0.25">
      <c r="H67" s="1158" t="s">
        <v>206</v>
      </c>
      <c r="I67" s="1159"/>
      <c r="J67" s="1159"/>
      <c r="K67" s="1159"/>
      <c r="L67" s="1159"/>
      <c r="M67" s="1160"/>
      <c r="N67" s="28"/>
      <c r="O67" s="28"/>
      <c r="P67" s="28"/>
      <c r="Q67" s="28"/>
      <c r="R67" s="28"/>
      <c r="S67" s="28"/>
      <c r="T67" s="28"/>
      <c r="U67" s="28"/>
      <c r="V67" s="754"/>
      <c r="W67" s="800"/>
      <c r="X67" s="28"/>
      <c r="Y67" s="783"/>
      <c r="Z67" s="28"/>
      <c r="AA67" s="783"/>
      <c r="AB67" s="28"/>
      <c r="AC67" s="146" t="b">
        <f>AC68</f>
        <v>0</v>
      </c>
      <c r="AD67" s="133">
        <v>3</v>
      </c>
      <c r="AE67" s="163"/>
      <c r="AF67" s="163"/>
      <c r="AG67" s="163"/>
      <c r="AH67" s="894"/>
    </row>
    <row r="68" spans="7:34" ht="15" customHeight="1" thickBot="1" x14ac:dyDescent="0.25">
      <c r="H68" s="119" t="s">
        <v>207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970"/>
      <c r="X68" s="20" t="s">
        <v>21</v>
      </c>
      <c r="Y68" s="961"/>
      <c r="Z68" s="20" t="s">
        <v>23</v>
      </c>
      <c r="AA68" s="871"/>
      <c r="AB68" s="20" t="s">
        <v>22</v>
      </c>
      <c r="AC68" s="723" t="b">
        <f t="shared" si="1"/>
        <v>0</v>
      </c>
      <c r="AD68" s="70">
        <v>1</v>
      </c>
      <c r="AE68" s="914"/>
      <c r="AF68" s="914"/>
      <c r="AG68" s="163">
        <v>10</v>
      </c>
      <c r="AH68" s="894"/>
    </row>
    <row r="69" spans="7:34" ht="16.149999999999999" customHeight="1" thickBot="1" x14ac:dyDescent="0.25">
      <c r="H69" s="1158" t="s">
        <v>516</v>
      </c>
      <c r="I69" s="1159"/>
      <c r="J69" s="1159"/>
      <c r="K69" s="1159"/>
      <c r="L69" s="1159"/>
      <c r="M69" s="1159"/>
      <c r="N69" s="1159"/>
      <c r="O69" s="1159"/>
      <c r="P69" s="1160"/>
      <c r="Q69" s="20"/>
      <c r="R69" s="20"/>
      <c r="S69" s="20"/>
      <c r="T69" s="20"/>
      <c r="U69" s="20"/>
      <c r="V69" s="20"/>
      <c r="W69" s="799"/>
      <c r="X69" s="155"/>
      <c r="Y69" s="783"/>
      <c r="Z69" s="20"/>
      <c r="AA69" s="783"/>
      <c r="AB69" s="155"/>
      <c r="AC69" s="145">
        <f>(AC70+AC71+AC72+AC73+AC74+AC75+AC76)/7</f>
        <v>0</v>
      </c>
      <c r="AD69" s="133">
        <v>2</v>
      </c>
      <c r="AE69" s="163"/>
      <c r="AF69" s="163"/>
      <c r="AG69" s="163"/>
      <c r="AH69" s="894"/>
    </row>
    <row r="70" spans="7:34" ht="16.149999999999999" customHeight="1" thickBot="1" x14ac:dyDescent="0.25">
      <c r="H70" s="422" t="s">
        <v>515</v>
      </c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972"/>
      <c r="X70" s="364" t="s">
        <v>24</v>
      </c>
      <c r="Y70" s="976"/>
      <c r="Z70" s="379" t="s">
        <v>517</v>
      </c>
      <c r="AA70" s="975"/>
      <c r="AB70" s="364" t="s">
        <v>518</v>
      </c>
      <c r="AC70" s="723" t="b">
        <f t="shared" si="1"/>
        <v>0</v>
      </c>
      <c r="AD70" s="70">
        <v>1</v>
      </c>
      <c r="AE70" s="914"/>
      <c r="AF70" s="914"/>
      <c r="AG70" s="163">
        <v>42</v>
      </c>
      <c r="AH70" s="894"/>
    </row>
    <row r="71" spans="7:34" ht="16.149999999999999" customHeight="1" thickBot="1" x14ac:dyDescent="0.25">
      <c r="H71" s="422"/>
      <c r="I71" s="423" t="s">
        <v>166</v>
      </c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972"/>
      <c r="X71" s="364" t="s">
        <v>1019</v>
      </c>
      <c r="Y71" s="976"/>
      <c r="Z71" s="379" t="s">
        <v>1020</v>
      </c>
      <c r="AA71" s="975"/>
      <c r="AB71" s="364" t="s">
        <v>1021</v>
      </c>
      <c r="AC71" s="723" t="b">
        <f t="shared" si="1"/>
        <v>0</v>
      </c>
      <c r="AD71" s="137">
        <v>1</v>
      </c>
      <c r="AE71" s="966"/>
      <c r="AF71" s="966"/>
      <c r="AG71" s="586">
        <v>1</v>
      </c>
      <c r="AH71" s="898"/>
    </row>
    <row r="72" spans="7:34" ht="16.149999999999999" customHeight="1" thickBot="1" x14ac:dyDescent="0.25">
      <c r="H72" s="422"/>
      <c r="I72" s="423" t="s">
        <v>1018</v>
      </c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972"/>
      <c r="X72" s="364" t="s">
        <v>192</v>
      </c>
      <c r="Y72" s="791"/>
      <c r="Z72" s="379"/>
      <c r="AA72" s="975"/>
      <c r="AB72" s="364" t="s">
        <v>195</v>
      </c>
      <c r="AC72" s="723" t="b">
        <f t="shared" si="1"/>
        <v>0</v>
      </c>
      <c r="AD72" s="137">
        <v>1</v>
      </c>
      <c r="AE72" s="966"/>
      <c r="AF72" s="966"/>
      <c r="AG72" s="586">
        <v>13</v>
      </c>
      <c r="AH72" s="898"/>
    </row>
    <row r="73" spans="7:34" ht="15" customHeight="1" thickBot="1" x14ac:dyDescent="0.25">
      <c r="H73" s="244" t="s">
        <v>514</v>
      </c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970"/>
      <c r="X73" s="110" t="s">
        <v>24</v>
      </c>
      <c r="Y73" s="961"/>
      <c r="Z73" s="29" t="s">
        <v>513</v>
      </c>
      <c r="AA73" s="871"/>
      <c r="AB73" s="110" t="s">
        <v>512</v>
      </c>
      <c r="AC73" s="723" t="b">
        <f t="shared" si="1"/>
        <v>0</v>
      </c>
      <c r="AD73" s="70">
        <v>1</v>
      </c>
      <c r="AE73" s="914"/>
      <c r="AF73" s="914"/>
      <c r="AG73" s="163">
        <v>42</v>
      </c>
      <c r="AH73" s="894"/>
    </row>
    <row r="74" spans="7:34" ht="16.149999999999999" customHeight="1" thickBot="1" x14ac:dyDescent="0.25">
      <c r="H74" s="358"/>
      <c r="I74" s="344" t="s">
        <v>1022</v>
      </c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972"/>
      <c r="X74" s="225" t="s">
        <v>24</v>
      </c>
      <c r="Y74" s="976"/>
      <c r="Z74" s="345"/>
      <c r="AA74" s="975"/>
      <c r="AB74" s="225" t="s">
        <v>25</v>
      </c>
      <c r="AC74" s="723" t="b">
        <f t="shared" si="1"/>
        <v>0</v>
      </c>
      <c r="AD74" s="134">
        <v>1</v>
      </c>
      <c r="AE74" s="919"/>
      <c r="AF74" s="919"/>
      <c r="AG74" s="221">
        <v>7</v>
      </c>
      <c r="AH74" s="896"/>
    </row>
    <row r="75" spans="7:34" ht="16.149999999999999" customHeight="1" thickBot="1" x14ac:dyDescent="0.25">
      <c r="H75" s="226"/>
      <c r="I75" s="178" t="s">
        <v>1023</v>
      </c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972"/>
      <c r="X75" s="295" t="s">
        <v>1024</v>
      </c>
      <c r="Y75" s="809"/>
      <c r="Z75" s="215"/>
      <c r="AA75" s="975"/>
      <c r="AB75" s="295" t="s">
        <v>130</v>
      </c>
      <c r="AC75" s="723" t="b">
        <f t="shared" si="1"/>
        <v>0</v>
      </c>
      <c r="AD75" s="70">
        <v>1</v>
      </c>
      <c r="AE75" s="914"/>
      <c r="AF75" s="914"/>
      <c r="AG75" s="163">
        <v>43</v>
      </c>
      <c r="AH75" s="894"/>
    </row>
    <row r="76" spans="7:34" ht="16.149999999999999" customHeight="1" thickBot="1" x14ac:dyDescent="0.25">
      <c r="H76" s="358"/>
      <c r="I76" s="344" t="s">
        <v>1025</v>
      </c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1072"/>
      <c r="X76" s="225" t="s">
        <v>39</v>
      </c>
      <c r="Y76" s="810"/>
      <c r="Z76" s="345"/>
      <c r="AA76" s="1003"/>
      <c r="AB76" s="225" t="s">
        <v>40</v>
      </c>
      <c r="AC76" s="723" t="b">
        <f t="shared" si="1"/>
        <v>0</v>
      </c>
      <c r="AD76" s="727">
        <v>1</v>
      </c>
      <c r="AE76" s="921"/>
      <c r="AF76" s="921"/>
      <c r="AG76" s="176">
        <v>43</v>
      </c>
      <c r="AH76" s="937"/>
    </row>
    <row r="77" spans="7:34" ht="15" customHeight="1" thickTop="1" thickBot="1" x14ac:dyDescent="0.25">
      <c r="H77" s="95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802"/>
      <c r="X77" s="97"/>
      <c r="Y77" s="793"/>
      <c r="Z77" s="97"/>
      <c r="AA77" s="811" t="s">
        <v>177</v>
      </c>
      <c r="AB77" s="103"/>
      <c r="AC77" s="307">
        <f>(AC6*AD6+AC7*AD7+AC9*AD9+AC11*AD11+AC27*AD27+AC59*AD59+AC62*AD62+AC67*AD67+AC69*AD69)/(AD6+AD7+AD9+AD11+AD27+AD59+AD62+AD67+AD69)</f>
        <v>0</v>
      </c>
      <c r="AD77" s="728">
        <v>3</v>
      </c>
      <c r="AE77" s="862" t="str">
        <f>COUNTA(AE8:AE76)&amp;"/"&amp;38</f>
        <v>0/38</v>
      </c>
      <c r="AF77" s="862" t="str">
        <f>COUNTA(AF8:AF76)&amp;"/"&amp;38</f>
        <v>0/38</v>
      </c>
      <c r="AG77" s="429"/>
      <c r="AH77" s="9"/>
    </row>
    <row r="78" spans="7:34" ht="15" customHeight="1" thickTop="1" x14ac:dyDescent="0.25">
      <c r="G78" s="3"/>
      <c r="AE78" s="165"/>
      <c r="AF78" s="165"/>
      <c r="AG78" s="165"/>
    </row>
    <row r="79" spans="7:34" ht="15" customHeight="1" thickBot="1" x14ac:dyDescent="0.3">
      <c r="G79" s="3"/>
      <c r="AE79" s="165"/>
      <c r="AF79" s="165"/>
      <c r="AG79" s="165"/>
    </row>
    <row r="80" spans="7:34" ht="15" customHeight="1" thickTop="1" thickBot="1" x14ac:dyDescent="0.25">
      <c r="W80" s="803"/>
      <c r="X80" s="5"/>
      <c r="Y80" s="781"/>
      <c r="Z80" s="5"/>
      <c r="AA80" s="781"/>
      <c r="AB80" s="5"/>
      <c r="AC80" s="138" t="s">
        <v>18</v>
      </c>
      <c r="AD80" s="85" t="s">
        <v>1</v>
      </c>
      <c r="AE80" s="159" t="s">
        <v>390</v>
      </c>
      <c r="AF80" s="60" t="s">
        <v>389</v>
      </c>
      <c r="AG80" s="115"/>
    </row>
    <row r="81" spans="23:33" ht="15.95" customHeight="1" thickTop="1" thickBot="1" x14ac:dyDescent="0.3">
      <c r="W81" s="804"/>
      <c r="X81" s="105" t="s">
        <v>1042</v>
      </c>
      <c r="Y81" s="783"/>
      <c r="Z81" s="6"/>
      <c r="AA81" s="783"/>
      <c r="AB81" s="6"/>
      <c r="AC81" s="121">
        <f>AC77</f>
        <v>0</v>
      </c>
      <c r="AD81" s="135">
        <v>2</v>
      </c>
      <c r="AE81" s="1061" t="str">
        <f>COUNTA(AE8:AE76)&amp;"/"&amp;38</f>
        <v>0/38</v>
      </c>
      <c r="AF81" s="1061" t="str">
        <f>COUNTA(AF8:AF76)&amp;"/"&amp;38</f>
        <v>0/38</v>
      </c>
      <c r="AG81" s="521"/>
    </row>
    <row r="82" spans="23:33" ht="15" customHeight="1" thickTop="1" thickBot="1" x14ac:dyDescent="0.25">
      <c r="W82" s="805"/>
      <c r="X82" s="8"/>
      <c r="Y82" s="793"/>
      <c r="Z82" s="8"/>
      <c r="AA82" s="793"/>
      <c r="AB82" s="8"/>
      <c r="AC82" s="136"/>
      <c r="AD82" s="136"/>
      <c r="AE82" s="141"/>
      <c r="AF82" s="172"/>
      <c r="AG82" s="108"/>
    </row>
    <row r="83" spans="23:33" ht="15" customHeight="1" thickTop="1" x14ac:dyDescent="0.2"/>
    <row r="84" spans="23:33" ht="15" customHeight="1" thickBot="1" x14ac:dyDescent="0.25">
      <c r="AC84" s="1116" t="s">
        <v>394</v>
      </c>
      <c r="AD84" s="1117"/>
      <c r="AE84" s="1117"/>
      <c r="AF84" s="1118"/>
      <c r="AG84" s="115"/>
    </row>
    <row r="85" spans="23:33" ht="15" customHeight="1" thickTop="1" thickBot="1" x14ac:dyDescent="0.25">
      <c r="AC85" s="187"/>
      <c r="AD85" s="1119">
        <f>Übersicht!U74</f>
        <v>0</v>
      </c>
      <c r="AE85" s="1120"/>
      <c r="AF85" s="188"/>
      <c r="AG85" s="108"/>
    </row>
    <row r="86" spans="23:33" ht="15" customHeight="1" thickTop="1" x14ac:dyDescent="0.2"/>
  </sheetData>
  <sheetProtection password="EF30" sheet="1" selectLockedCells="1"/>
  <customSheetViews>
    <customSheetView guid="{09FC77BA-5E56-4CC2-A2B9-223DC8DC59BC}" showGridLines="0" topLeftCell="A58">
      <selection activeCell="AG58" sqref="AG1:AG1048576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7">
    <mergeCell ref="AH1:AH2"/>
    <mergeCell ref="B2:C2"/>
    <mergeCell ref="B5:C5"/>
    <mergeCell ref="H7:L7"/>
    <mergeCell ref="H27:K27"/>
    <mergeCell ref="H5:V5"/>
    <mergeCell ref="H6:O6"/>
    <mergeCell ref="H9:N9"/>
    <mergeCell ref="H11:K11"/>
    <mergeCell ref="H67:M67"/>
    <mergeCell ref="AC84:AF84"/>
    <mergeCell ref="AD85:AE85"/>
    <mergeCell ref="H59:O59"/>
    <mergeCell ref="H60:V60"/>
    <mergeCell ref="H61:V61"/>
    <mergeCell ref="H62:K62"/>
    <mergeCell ref="H69:P69"/>
  </mergeCells>
  <phoneticPr fontId="2" type="noConversion"/>
  <conditionalFormatting sqref="AC27">
    <cfRule type="cellIs" dxfId="919" priority="244" stopIfTrue="1" operator="between">
      <formula>0</formula>
      <formula>0.99</formula>
    </cfRule>
    <cfRule type="cellIs" dxfId="918" priority="245" stopIfTrue="1" operator="between">
      <formula>1</formula>
      <formula>1.99</formula>
    </cfRule>
    <cfRule type="cellIs" dxfId="917" priority="246" stopIfTrue="1" operator="between">
      <formula>2</formula>
      <formula>3</formula>
    </cfRule>
  </conditionalFormatting>
  <conditionalFormatting sqref="AC77">
    <cfRule type="cellIs" dxfId="916" priority="235" stopIfTrue="1" operator="between">
      <formula>0</formula>
      <formula>0.99</formula>
    </cfRule>
    <cfRule type="cellIs" dxfId="915" priority="236" stopIfTrue="1" operator="between">
      <formula>1</formula>
      <formula>1.99</formula>
    </cfRule>
    <cfRule type="cellIs" dxfId="914" priority="237" stopIfTrue="1" operator="between">
      <formula>2</formula>
      <formula>3</formula>
    </cfRule>
  </conditionalFormatting>
  <conditionalFormatting sqref="AC11">
    <cfRule type="cellIs" dxfId="913" priority="190" stopIfTrue="1" operator="between">
      <formula>-3</formula>
      <formula>0.99</formula>
    </cfRule>
    <cfRule type="cellIs" dxfId="912" priority="191" stopIfTrue="1" operator="between">
      <formula>1</formula>
      <formula>1.99</formula>
    </cfRule>
    <cfRule type="cellIs" dxfId="911" priority="192" stopIfTrue="1" operator="between">
      <formula>2</formula>
      <formula>3</formula>
    </cfRule>
  </conditionalFormatting>
  <conditionalFormatting sqref="AC62">
    <cfRule type="cellIs" dxfId="910" priority="187" stopIfTrue="1" operator="between">
      <formula>0</formula>
      <formula>0.99</formula>
    </cfRule>
    <cfRule type="cellIs" dxfId="909" priority="188" stopIfTrue="1" operator="between">
      <formula>1</formula>
      <formula>1.99</formula>
    </cfRule>
    <cfRule type="cellIs" dxfId="908" priority="189" stopIfTrue="1" operator="between">
      <formula>2</formula>
      <formula>3</formula>
    </cfRule>
  </conditionalFormatting>
  <conditionalFormatting sqref="AC81">
    <cfRule type="cellIs" dxfId="907" priority="145" stopIfTrue="1" operator="between">
      <formula>0</formula>
      <formula>0.99</formula>
    </cfRule>
    <cfRule type="cellIs" dxfId="906" priority="146" stopIfTrue="1" operator="between">
      <formula>1</formula>
      <formula>1.99</formula>
    </cfRule>
    <cfRule type="cellIs" dxfId="905" priority="147" stopIfTrue="1" operator="between">
      <formula>2</formula>
      <formula>3</formula>
    </cfRule>
  </conditionalFormatting>
  <conditionalFormatting sqref="B2">
    <cfRule type="cellIs" dxfId="904" priority="142" stopIfTrue="1" operator="between">
      <formula>0</formula>
      <formula>0.99</formula>
    </cfRule>
    <cfRule type="cellIs" dxfId="903" priority="143" stopIfTrue="1" operator="between">
      <formula>1</formula>
      <formula>1.99</formula>
    </cfRule>
    <cfRule type="cellIs" dxfId="902" priority="144" stopIfTrue="1" operator="between">
      <formula>2</formula>
      <formula>3</formula>
    </cfRule>
  </conditionalFormatting>
  <conditionalFormatting sqref="AC6">
    <cfRule type="expression" dxfId="901" priority="48">
      <formula>$AC$6=FALSE</formula>
    </cfRule>
    <cfRule type="cellIs" dxfId="900" priority="97" stopIfTrue="1" operator="between">
      <formula>0</formula>
      <formula>0.99</formula>
    </cfRule>
    <cfRule type="cellIs" dxfId="899" priority="98" stopIfTrue="1" operator="between">
      <formula>1</formula>
      <formula>1.99</formula>
    </cfRule>
    <cfRule type="cellIs" dxfId="898" priority="99" stopIfTrue="1" operator="between">
      <formula>2</formula>
      <formula>3</formula>
    </cfRule>
  </conditionalFormatting>
  <conditionalFormatting sqref="AC7">
    <cfRule type="expression" dxfId="897" priority="46">
      <formula>$AC$7=FALSE</formula>
    </cfRule>
    <cfRule type="cellIs" dxfId="896" priority="94" stopIfTrue="1" operator="between">
      <formula>0</formula>
      <formula>0.99</formula>
    </cfRule>
    <cfRule type="cellIs" dxfId="895" priority="95" stopIfTrue="1" operator="between">
      <formula>1</formula>
      <formula>1.99</formula>
    </cfRule>
    <cfRule type="cellIs" dxfId="894" priority="96" stopIfTrue="1" operator="between">
      <formula>2</formula>
      <formula>3</formula>
    </cfRule>
  </conditionalFormatting>
  <conditionalFormatting sqref="AC69">
    <cfRule type="cellIs" dxfId="893" priority="85" stopIfTrue="1" operator="between">
      <formula>0</formula>
      <formula>0.99</formula>
    </cfRule>
    <cfRule type="cellIs" dxfId="892" priority="86" stopIfTrue="1" operator="between">
      <formula>1</formula>
      <formula>1.99</formula>
    </cfRule>
    <cfRule type="cellIs" dxfId="891" priority="87" stopIfTrue="1" operator="between">
      <formula>2</formula>
      <formula>3</formula>
    </cfRule>
  </conditionalFormatting>
  <conditionalFormatting sqref="AC59">
    <cfRule type="cellIs" dxfId="890" priority="49" stopIfTrue="1" operator="between">
      <formula>0</formula>
      <formula>0.99</formula>
    </cfRule>
    <cfRule type="cellIs" dxfId="889" priority="50" stopIfTrue="1" operator="between">
      <formula>1</formula>
      <formula>1.99</formula>
    </cfRule>
    <cfRule type="cellIs" dxfId="888" priority="51" stopIfTrue="1" operator="between">
      <formula>2</formula>
      <formula>3</formula>
    </cfRule>
  </conditionalFormatting>
  <conditionalFormatting sqref="AC8">
    <cfRule type="expression" dxfId="887" priority="47">
      <formula>$AC$8=FALSE</formula>
    </cfRule>
  </conditionalFormatting>
  <conditionalFormatting sqref="AC10">
    <cfRule type="expression" dxfId="886" priority="45">
      <formula>$AC$10=FALSE</formula>
    </cfRule>
  </conditionalFormatting>
  <conditionalFormatting sqref="AC9">
    <cfRule type="expression" dxfId="885" priority="41">
      <formula>$AC$9=FALSE</formula>
    </cfRule>
    <cfRule type="cellIs" dxfId="884" priority="42" stopIfTrue="1" operator="between">
      <formula>0</formula>
      <formula>0.99</formula>
    </cfRule>
    <cfRule type="cellIs" dxfId="883" priority="43" stopIfTrue="1" operator="between">
      <formula>1</formula>
      <formula>1.99</formula>
    </cfRule>
    <cfRule type="cellIs" dxfId="882" priority="44" stopIfTrue="1" operator="between">
      <formula>2</formula>
      <formula>3</formula>
    </cfRule>
  </conditionalFormatting>
  <conditionalFormatting sqref="AC15">
    <cfRule type="expression" dxfId="881" priority="40">
      <formula>$AC$15=FALSE</formula>
    </cfRule>
  </conditionalFormatting>
  <conditionalFormatting sqref="AC19">
    <cfRule type="expression" dxfId="880" priority="39">
      <formula>$AC$19=FALSE</formula>
    </cfRule>
  </conditionalFormatting>
  <conditionalFormatting sqref="AC22">
    <cfRule type="expression" dxfId="879" priority="38">
      <formula>$AC$22=FALSE</formula>
    </cfRule>
  </conditionalFormatting>
  <conditionalFormatting sqref="AC23">
    <cfRule type="expression" dxfId="878" priority="37">
      <formula>$AC$23=FALSE</formula>
    </cfRule>
  </conditionalFormatting>
  <conditionalFormatting sqref="AC24">
    <cfRule type="expression" dxfId="877" priority="36">
      <formula>$AC$24=FALSE</formula>
    </cfRule>
  </conditionalFormatting>
  <conditionalFormatting sqref="AC25">
    <cfRule type="expression" dxfId="876" priority="35">
      <formula>$AC$25=FALSE</formula>
    </cfRule>
  </conditionalFormatting>
  <conditionalFormatting sqref="AC26">
    <cfRule type="expression" dxfId="875" priority="34">
      <formula>$AC$26=FALSE</formula>
    </cfRule>
  </conditionalFormatting>
  <conditionalFormatting sqref="AC32">
    <cfRule type="expression" dxfId="874" priority="33">
      <formula>$AC$32=FALSE</formula>
    </cfRule>
  </conditionalFormatting>
  <conditionalFormatting sqref="AC34">
    <cfRule type="expression" dxfId="873" priority="32">
      <formula>$AC$34=FALSE</formula>
    </cfRule>
  </conditionalFormatting>
  <conditionalFormatting sqref="AC46">
    <cfRule type="expression" dxfId="872" priority="31">
      <formula>$AC$46=FALSE</formula>
    </cfRule>
  </conditionalFormatting>
  <conditionalFormatting sqref="AC47">
    <cfRule type="expression" dxfId="871" priority="30">
      <formula>$AC$47=FALSE</formula>
    </cfRule>
  </conditionalFormatting>
  <conditionalFormatting sqref="AC48">
    <cfRule type="expression" dxfId="870" priority="29">
      <formula>$AC$48=FALSE</formula>
    </cfRule>
  </conditionalFormatting>
  <conditionalFormatting sqref="AC49">
    <cfRule type="expression" dxfId="869" priority="28">
      <formula>$AC$49=FALSE</formula>
    </cfRule>
  </conditionalFormatting>
  <conditionalFormatting sqref="AC50">
    <cfRule type="expression" dxfId="868" priority="27">
      <formula>$AC$50=FALSE</formula>
    </cfRule>
  </conditionalFormatting>
  <conditionalFormatting sqref="AC51">
    <cfRule type="expression" dxfId="867" priority="26">
      <formula>$AC$51=FALSE</formula>
    </cfRule>
  </conditionalFormatting>
  <conditionalFormatting sqref="AC52">
    <cfRule type="expression" dxfId="866" priority="25">
      <formula>$AC$52=FALSE</formula>
    </cfRule>
  </conditionalFormatting>
  <conditionalFormatting sqref="AC53">
    <cfRule type="expression" dxfId="865" priority="24">
      <formula>$AC$53=FALSE</formula>
    </cfRule>
  </conditionalFormatting>
  <conditionalFormatting sqref="AC54">
    <cfRule type="expression" dxfId="864" priority="23">
      <formula>$AC$54=FALSE</formula>
    </cfRule>
  </conditionalFormatting>
  <conditionalFormatting sqref="AC55">
    <cfRule type="expression" dxfId="863" priority="22">
      <formula>$AC$55=FALSE</formula>
    </cfRule>
  </conditionalFormatting>
  <conditionalFormatting sqref="AC56">
    <cfRule type="expression" dxfId="862" priority="21">
      <formula>$AC$56=FALSE</formula>
    </cfRule>
  </conditionalFormatting>
  <conditionalFormatting sqref="AC57">
    <cfRule type="expression" dxfId="861" priority="20">
      <formula>$AC$57=FALSE</formula>
    </cfRule>
  </conditionalFormatting>
  <conditionalFormatting sqref="AC58">
    <cfRule type="expression" dxfId="860" priority="19">
      <formula>$AC$58=FALSE</formula>
    </cfRule>
  </conditionalFormatting>
  <conditionalFormatting sqref="AC60">
    <cfRule type="expression" dxfId="859" priority="18">
      <formula>$AC$60=FALSE</formula>
    </cfRule>
  </conditionalFormatting>
  <conditionalFormatting sqref="AC61">
    <cfRule type="expression" dxfId="858" priority="17">
      <formula>$AC$61=FALSE</formula>
    </cfRule>
  </conditionalFormatting>
  <conditionalFormatting sqref="AC63">
    <cfRule type="expression" dxfId="857" priority="16">
      <formula>$AC$63=FALSE</formula>
    </cfRule>
  </conditionalFormatting>
  <conditionalFormatting sqref="AC64">
    <cfRule type="expression" dxfId="856" priority="15">
      <formula>$AC$64=FALSE</formula>
    </cfRule>
  </conditionalFormatting>
  <conditionalFormatting sqref="AC65">
    <cfRule type="expression" dxfId="855" priority="14">
      <formula>$AC$65=FALSE</formula>
    </cfRule>
  </conditionalFormatting>
  <conditionalFormatting sqref="AC66">
    <cfRule type="expression" dxfId="854" priority="13">
      <formula>$AC$66=FALSE</formula>
    </cfRule>
  </conditionalFormatting>
  <conditionalFormatting sqref="AC68">
    <cfRule type="expression" dxfId="853" priority="12">
      <formula>$AC$68=FALSE</formula>
    </cfRule>
  </conditionalFormatting>
  <conditionalFormatting sqref="AC67">
    <cfRule type="expression" dxfId="852" priority="8">
      <formula>$AC$67=FALSE</formula>
    </cfRule>
    <cfRule type="cellIs" dxfId="851" priority="9" stopIfTrue="1" operator="between">
      <formula>0</formula>
      <formula>0.99</formula>
    </cfRule>
    <cfRule type="cellIs" dxfId="850" priority="10" stopIfTrue="1" operator="between">
      <formula>1</formula>
      <formula>1.99</formula>
    </cfRule>
    <cfRule type="cellIs" dxfId="849" priority="11" stopIfTrue="1" operator="between">
      <formula>2</formula>
      <formula>3</formula>
    </cfRule>
  </conditionalFormatting>
  <conditionalFormatting sqref="AC70">
    <cfRule type="expression" dxfId="848" priority="7">
      <formula>$AC$70=FALSE</formula>
    </cfRule>
  </conditionalFormatting>
  <conditionalFormatting sqref="AC71">
    <cfRule type="expression" dxfId="847" priority="6">
      <formula>$AC$71=FALSE</formula>
    </cfRule>
  </conditionalFormatting>
  <conditionalFormatting sqref="AC72">
    <cfRule type="expression" dxfId="846" priority="5">
      <formula>$AC$72=FALSE</formula>
    </cfRule>
  </conditionalFormatting>
  <conditionalFormatting sqref="AC73">
    <cfRule type="expression" dxfId="845" priority="4">
      <formula>$AC$73=FALSE</formula>
    </cfRule>
  </conditionalFormatting>
  <conditionalFormatting sqref="AC74">
    <cfRule type="expression" dxfId="844" priority="3">
      <formula>$AC$74=FALSE</formula>
    </cfRule>
  </conditionalFormatting>
  <conditionalFormatting sqref="AC75">
    <cfRule type="expression" dxfId="843" priority="2">
      <formula>$AC$75=FALSE</formula>
    </cfRule>
  </conditionalFormatting>
  <conditionalFormatting sqref="AC76">
    <cfRule type="expression" dxfId="842" priority="1">
      <formula>$AC$76=FALSE</formula>
    </cfRule>
  </conditionalFormatting>
  <pageMargins left="0.11811023622047245" right="0.11811023622047245" top="0.78740157480314965" bottom="0.39370078740157483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7:AC9 AC62 AC59 AC67 AC69" formula="1"/>
  </ignoredErrors>
  <legacyDrawing r:id="rId3"/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AH88"/>
  <sheetViews>
    <sheetView showGridLines="0" topLeftCell="A28" zoomScaleNormal="100" zoomScaleSheetLayoutView="80" workbookViewId="0">
      <selection activeCell="AH28" sqref="AH28"/>
    </sheetView>
  </sheetViews>
  <sheetFormatPr baseColWidth="10" defaultRowHeight="12.75" x14ac:dyDescent="0.2"/>
  <cols>
    <col min="1" max="22" width="3.28515625" customWidth="1"/>
    <col min="23" max="23" width="3.28515625" style="117" customWidth="1"/>
    <col min="24" max="24" width="14.7109375" customWidth="1"/>
    <col min="25" max="25" width="3.28515625" style="117" customWidth="1"/>
    <col min="26" max="26" width="14.7109375" customWidth="1"/>
    <col min="27" max="27" width="3.28515625" style="117" customWidth="1"/>
    <col min="28" max="28" width="14.7109375" customWidth="1"/>
    <col min="29" max="29" width="4.7109375" style="117" customWidth="1"/>
    <col min="30" max="30" width="4" style="117" customWidth="1"/>
    <col min="31" max="32" width="4" customWidth="1"/>
    <col min="33" max="33" width="3.8554687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E1" s="117"/>
      <c r="AF1" s="117"/>
      <c r="AG1" s="117"/>
      <c r="AH1" s="1098">
        <f>Deckblatt!D16</f>
        <v>0</v>
      </c>
    </row>
    <row r="2" spans="2:34" ht="15.95" customHeight="1" thickTop="1" thickBot="1" x14ac:dyDescent="0.3">
      <c r="B2" s="1142">
        <f>AC83</f>
        <v>0</v>
      </c>
      <c r="C2" s="1143"/>
      <c r="D2" s="135">
        <v>2</v>
      </c>
      <c r="F2" s="2" t="s">
        <v>1040</v>
      </c>
      <c r="AE2" s="117"/>
      <c r="AF2" s="117"/>
      <c r="AG2" s="117"/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49"/>
      <c r="Y3" s="749"/>
      <c r="AA3" s="749"/>
      <c r="AC3" s="749"/>
      <c r="AD3" s="749"/>
      <c r="AE3" s="749"/>
      <c r="AF3" s="749"/>
      <c r="AG3" s="749"/>
    </row>
    <row r="4" spans="2:34" ht="15" customHeight="1" thickBot="1" x14ac:dyDescent="0.3">
      <c r="B4" s="186" t="s">
        <v>396</v>
      </c>
      <c r="G4" s="3"/>
      <c r="AE4" s="117"/>
      <c r="AF4" s="117"/>
      <c r="AG4" s="117"/>
    </row>
    <row r="5" spans="2:34" ht="14.25" thickTop="1" thickBot="1" x14ac:dyDescent="0.25">
      <c r="B5" s="1119">
        <f>Übersicht!U84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9"/>
      <c r="W5" s="11">
        <v>0</v>
      </c>
      <c r="X5" s="57"/>
      <c r="Y5" s="11">
        <v>1</v>
      </c>
      <c r="Z5" s="57"/>
      <c r="AA5" s="11">
        <v>3</v>
      </c>
      <c r="AB5" s="57"/>
      <c r="AC5" s="14" t="s">
        <v>18</v>
      </c>
      <c r="AD5" s="14" t="s">
        <v>1</v>
      </c>
      <c r="AE5" s="4" t="s">
        <v>390</v>
      </c>
      <c r="AF5" s="14" t="s">
        <v>389</v>
      </c>
      <c r="AG5" s="475" t="s">
        <v>1060</v>
      </c>
      <c r="AH5" s="234" t="s">
        <v>2</v>
      </c>
    </row>
    <row r="6" spans="2:34" ht="14.25" thickTop="1" thickBot="1" x14ac:dyDescent="0.25">
      <c r="H6" s="220" t="s">
        <v>503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943"/>
      <c r="X6" s="236" t="s">
        <v>504</v>
      </c>
      <c r="Y6" s="943"/>
      <c r="Z6" s="237" t="s">
        <v>505</v>
      </c>
      <c r="AA6" s="943"/>
      <c r="AB6" s="236" t="s">
        <v>314</v>
      </c>
      <c r="AC6" s="1073" t="b">
        <f>IF(W6="x",0,IF(Y6="x",1,IF(AA6="x",3)))</f>
        <v>0</v>
      </c>
      <c r="AD6" s="763">
        <v>3</v>
      </c>
      <c r="AE6" s="163"/>
      <c r="AF6" s="163"/>
      <c r="AG6" s="523">
        <v>13</v>
      </c>
      <c r="AH6" s="894"/>
    </row>
    <row r="7" spans="2:34" ht="13.5" thickBot="1" x14ac:dyDescent="0.25">
      <c r="G7" s="167"/>
      <c r="H7" s="1205" t="s">
        <v>243</v>
      </c>
      <c r="I7" s="1206"/>
      <c r="J7" s="1206"/>
      <c r="K7" s="1206"/>
      <c r="L7" s="1206"/>
      <c r="M7" s="1206"/>
      <c r="N7" s="1206"/>
      <c r="O7" s="1207"/>
      <c r="P7" s="23"/>
      <c r="Q7" s="23"/>
      <c r="R7" s="23"/>
      <c r="S7" s="23"/>
      <c r="T7" s="23"/>
      <c r="U7" s="23"/>
      <c r="V7" s="23"/>
      <c r="W7" s="869"/>
      <c r="X7" s="23" t="s">
        <v>104</v>
      </c>
      <c r="Y7" s="872"/>
      <c r="Z7" s="23" t="s">
        <v>20</v>
      </c>
      <c r="AA7" s="872"/>
      <c r="AB7" s="23" t="s">
        <v>27</v>
      </c>
      <c r="AC7" s="1073" t="b">
        <f>IF(W7="x",0,IF(Y7="x",1,IF(AA7="x",3)))</f>
        <v>0</v>
      </c>
      <c r="AD7" s="566">
        <v>3</v>
      </c>
      <c r="AE7" s="162"/>
      <c r="AF7" s="162"/>
      <c r="AG7" s="162">
        <v>40</v>
      </c>
      <c r="AH7" s="893"/>
    </row>
    <row r="8" spans="2:34" ht="13.5" thickBot="1" x14ac:dyDescent="0.25">
      <c r="H8" s="1158" t="s">
        <v>244</v>
      </c>
      <c r="I8" s="1159"/>
      <c r="J8" s="1159"/>
      <c r="K8" s="1159"/>
      <c r="L8" s="1160"/>
      <c r="M8" s="28"/>
      <c r="N8" s="28"/>
      <c r="O8" s="28"/>
      <c r="P8" s="28"/>
      <c r="Q8" s="28"/>
      <c r="R8" s="28"/>
      <c r="S8" s="28"/>
      <c r="T8" s="28"/>
      <c r="U8" s="28"/>
      <c r="V8" s="754"/>
      <c r="W8" s="108"/>
      <c r="X8" s="28"/>
      <c r="Y8" s="108"/>
      <c r="Z8" s="28"/>
      <c r="AA8" s="108"/>
      <c r="AB8" s="28"/>
      <c r="AC8" s="146" t="b">
        <f>AC9</f>
        <v>0</v>
      </c>
      <c r="AD8" s="133">
        <v>3</v>
      </c>
      <c r="AE8" s="163"/>
      <c r="AF8" s="163"/>
      <c r="AG8" s="163"/>
      <c r="AH8" s="894"/>
    </row>
    <row r="9" spans="2:34" ht="13.5" thickBot="1" x14ac:dyDescent="0.25">
      <c r="G9" s="167"/>
      <c r="H9" s="27" t="s">
        <v>245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868"/>
      <c r="X9" s="28" t="s">
        <v>19</v>
      </c>
      <c r="Y9" s="870"/>
      <c r="Z9" s="28" t="s">
        <v>29</v>
      </c>
      <c r="AA9" s="870"/>
      <c r="AB9" s="28" t="s">
        <v>27</v>
      </c>
      <c r="AC9" s="1057" t="b">
        <f>IF(W9="x",0,IF(Y9="x",1,IF(AA9="x",3)))</f>
        <v>0</v>
      </c>
      <c r="AD9" s="70">
        <v>1</v>
      </c>
      <c r="AE9" s="914"/>
      <c r="AF9" s="914"/>
      <c r="AG9" s="395">
        <v>1</v>
      </c>
      <c r="AH9" s="894"/>
    </row>
    <row r="10" spans="2:34" ht="13.5" thickBot="1" x14ac:dyDescent="0.25">
      <c r="H10" s="1158" t="s">
        <v>246</v>
      </c>
      <c r="I10" s="1159"/>
      <c r="J10" s="1159"/>
      <c r="K10" s="1159"/>
      <c r="L10" s="1159"/>
      <c r="M10" s="1159"/>
      <c r="N10" s="1160"/>
      <c r="O10" s="28"/>
      <c r="P10" s="28"/>
      <c r="Q10" s="28"/>
      <c r="R10" s="28"/>
      <c r="S10" s="28"/>
      <c r="T10" s="28"/>
      <c r="U10" s="28"/>
      <c r="V10" s="754"/>
      <c r="W10" s="108"/>
      <c r="X10" s="28"/>
      <c r="Y10" s="108"/>
      <c r="Z10" s="28"/>
      <c r="AA10" s="108"/>
      <c r="AB10" s="28"/>
      <c r="AC10" s="145" t="b">
        <f>AC11</f>
        <v>0</v>
      </c>
      <c r="AD10" s="133">
        <v>3</v>
      </c>
      <c r="AE10" s="163"/>
      <c r="AF10" s="163"/>
      <c r="AG10" s="163"/>
      <c r="AH10" s="894"/>
    </row>
    <row r="11" spans="2:34" ht="13.5" thickBot="1" x14ac:dyDescent="0.25">
      <c r="G11" s="167"/>
      <c r="H11" s="27" t="s">
        <v>245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158"/>
      <c r="W11" s="868"/>
      <c r="X11" s="28" t="s">
        <v>19</v>
      </c>
      <c r="Y11" s="868"/>
      <c r="Z11" s="28" t="s">
        <v>29</v>
      </c>
      <c r="AA11" s="870"/>
      <c r="AB11" s="28" t="s">
        <v>27</v>
      </c>
      <c r="AC11" s="1073" t="b">
        <f>IF(W11="x",0,IF(Y11="x",1,IF(AA11="x",3)))</f>
        <v>0</v>
      </c>
      <c r="AD11" s="70">
        <v>1</v>
      </c>
      <c r="AE11" s="914"/>
      <c r="AF11" s="914"/>
      <c r="AG11" s="395">
        <v>1</v>
      </c>
      <c r="AH11" s="894"/>
    </row>
    <row r="12" spans="2:34" ht="13.5" thickBot="1" x14ac:dyDescent="0.25">
      <c r="H12" s="1202" t="s">
        <v>162</v>
      </c>
      <c r="I12" s="1203"/>
      <c r="J12" s="1203"/>
      <c r="K12" s="120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754"/>
      <c r="W12" s="753"/>
      <c r="X12" s="23"/>
      <c r="Y12" s="108"/>
      <c r="Z12" s="23"/>
      <c r="AA12" s="649"/>
      <c r="AB12" s="23"/>
      <c r="AC12" s="228">
        <f>(AC16+AC20+AC23+AC24+AC25+AC26+AC27)/7</f>
        <v>0</v>
      </c>
      <c r="AD12" s="566">
        <v>3</v>
      </c>
      <c r="AE12" s="162"/>
      <c r="AF12" s="162"/>
      <c r="AG12" s="162"/>
      <c r="AH12" s="893"/>
    </row>
    <row r="13" spans="2:34" ht="13.5" thickBot="1" x14ac:dyDescent="0.25">
      <c r="H13" s="27" t="s">
        <v>16</v>
      </c>
      <c r="I13" s="28"/>
      <c r="J13" s="28"/>
      <c r="K13" s="28"/>
      <c r="L13" s="28"/>
      <c r="M13" s="28"/>
      <c r="N13" s="28"/>
      <c r="O13" s="28"/>
      <c r="P13" s="28"/>
      <c r="Q13" s="28"/>
      <c r="R13" s="28" t="s">
        <v>185</v>
      </c>
      <c r="S13" s="28"/>
      <c r="T13" s="28"/>
      <c r="U13" s="28"/>
      <c r="V13" s="28"/>
      <c r="W13" s="868"/>
      <c r="X13" s="28" t="s">
        <v>178</v>
      </c>
      <c r="Y13" s="868"/>
      <c r="Z13" s="28" t="s">
        <v>179</v>
      </c>
      <c r="AA13" s="261"/>
      <c r="AB13" s="28"/>
      <c r="AC13" s="273"/>
      <c r="AD13" s="70"/>
      <c r="AE13" s="163"/>
      <c r="AF13" s="163"/>
      <c r="AG13" s="163"/>
      <c r="AH13" s="894"/>
    </row>
    <row r="14" spans="2:34" ht="13.5" thickBot="1" x14ac:dyDescent="0.25">
      <c r="H14" s="27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8" t="s">
        <v>180</v>
      </c>
      <c r="Y14" s="868"/>
      <c r="Z14" s="28" t="s">
        <v>181</v>
      </c>
      <c r="AA14" s="870"/>
      <c r="AB14" s="28" t="s">
        <v>182</v>
      </c>
      <c r="AC14" s="273"/>
      <c r="AD14" s="70"/>
      <c r="AE14" s="163"/>
      <c r="AF14" s="163"/>
      <c r="AG14" s="163"/>
      <c r="AH14" s="894"/>
    </row>
    <row r="15" spans="2:34" ht="13.5" thickBot="1" x14ac:dyDescent="0.25">
      <c r="H15" s="2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28" t="s">
        <v>198</v>
      </c>
      <c r="Y15" s="649"/>
      <c r="Z15" s="28"/>
      <c r="AA15" s="108"/>
      <c r="AB15" s="28"/>
      <c r="AC15" s="273"/>
      <c r="AD15" s="70"/>
      <c r="AE15" s="163"/>
      <c r="AF15" s="163"/>
      <c r="AG15" s="163"/>
      <c r="AH15" s="894"/>
    </row>
    <row r="16" spans="2:34" ht="13.5" thickBot="1" x14ac:dyDescent="0.25">
      <c r="H16" s="69" t="s">
        <v>183</v>
      </c>
      <c r="I16" s="64"/>
      <c r="J16" s="64"/>
      <c r="K16" s="64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64" t="s">
        <v>21</v>
      </c>
      <c r="Y16" s="647"/>
      <c r="Z16" s="28"/>
      <c r="AA16" s="870"/>
      <c r="AB16" s="28" t="s">
        <v>22</v>
      </c>
      <c r="AC16" s="1057" t="b">
        <f>IF(W16="x",0,IF(Y16="x",1,IF(AA16="x",3)))</f>
        <v>0</v>
      </c>
      <c r="AD16" s="70">
        <v>1</v>
      </c>
      <c r="AE16" s="914"/>
      <c r="AF16" s="914"/>
      <c r="AG16" s="544">
        <v>7</v>
      </c>
      <c r="AH16" s="894"/>
    </row>
    <row r="17" spans="7:34" x14ac:dyDescent="0.2">
      <c r="H17" s="27"/>
      <c r="I17" s="28" t="s">
        <v>495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754"/>
      <c r="W17" s="751"/>
      <c r="X17" s="28"/>
      <c r="Y17" s="647"/>
      <c r="Z17" s="28"/>
      <c r="AA17" s="649"/>
      <c r="AB17" s="28"/>
      <c r="AC17" s="273"/>
      <c r="AD17" s="70"/>
      <c r="AE17" s="163"/>
      <c r="AF17" s="163"/>
      <c r="AG17" s="523">
        <v>11</v>
      </c>
      <c r="AH17" s="894"/>
    </row>
    <row r="18" spans="7:34" x14ac:dyDescent="0.2">
      <c r="H18" s="27"/>
      <c r="I18" s="28" t="s">
        <v>212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754"/>
      <c r="W18" s="750"/>
      <c r="X18" s="28"/>
      <c r="Y18" s="647"/>
      <c r="Z18" s="28"/>
      <c r="AA18" s="647"/>
      <c r="AB18" s="28"/>
      <c r="AC18" s="273"/>
      <c r="AD18" s="70"/>
      <c r="AE18" s="163"/>
      <c r="AF18" s="163"/>
      <c r="AG18" s="523">
        <v>7</v>
      </c>
      <c r="AH18" s="894"/>
    </row>
    <row r="19" spans="7:34" ht="13.5" thickBot="1" x14ac:dyDescent="0.25">
      <c r="H19" s="27"/>
      <c r="I19" s="28" t="s">
        <v>163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754"/>
      <c r="W19" s="750"/>
      <c r="X19" s="28"/>
      <c r="Y19" s="647"/>
      <c r="Z19" s="28"/>
      <c r="AA19" s="647"/>
      <c r="AB19" s="28"/>
      <c r="AC19" s="273"/>
      <c r="AD19" s="70"/>
      <c r="AE19" s="163"/>
      <c r="AF19" s="163"/>
      <c r="AG19" s="523">
        <v>11</v>
      </c>
      <c r="AH19" s="894"/>
    </row>
    <row r="20" spans="7:34" ht="13.5" thickBot="1" x14ac:dyDescent="0.25">
      <c r="H20" s="69" t="s">
        <v>184</v>
      </c>
      <c r="I20" s="64"/>
      <c r="J20" s="64"/>
      <c r="K20" s="64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868"/>
      <c r="X20" s="64" t="s">
        <v>21</v>
      </c>
      <c r="Y20" s="647"/>
      <c r="Z20" s="28"/>
      <c r="AA20" s="870"/>
      <c r="AB20" s="28" t="s">
        <v>22</v>
      </c>
      <c r="AC20" s="1057" t="b">
        <f>IF(W20="x",0,IF(Y20="x",1,IF(AA20="x",3)))</f>
        <v>0</v>
      </c>
      <c r="AD20" s="70">
        <v>1</v>
      </c>
      <c r="AE20" s="914"/>
      <c r="AF20" s="914"/>
      <c r="AG20" s="163"/>
      <c r="AH20" s="894"/>
    </row>
    <row r="21" spans="7:34" x14ac:dyDescent="0.2">
      <c r="H21" s="27"/>
      <c r="I21" s="110" t="s">
        <v>1072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754"/>
      <c r="W21" s="751"/>
      <c r="X21" s="28"/>
      <c r="Y21" s="647"/>
      <c r="Z21" s="28"/>
      <c r="AA21" s="649"/>
      <c r="AB21" s="28"/>
      <c r="AC21" s="273"/>
      <c r="AD21" s="70"/>
      <c r="AE21" s="163"/>
      <c r="AF21" s="163"/>
      <c r="AG21" s="523">
        <v>13</v>
      </c>
      <c r="AH21" s="894"/>
    </row>
    <row r="22" spans="7:34" ht="13.5" thickBot="1" x14ac:dyDescent="0.25">
      <c r="H22" s="27"/>
      <c r="I22" s="28" t="s">
        <v>164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754"/>
      <c r="W22" s="203"/>
      <c r="X22" s="28"/>
      <c r="Y22" s="261"/>
      <c r="Z22" s="28"/>
      <c r="AA22" s="261"/>
      <c r="AB22" s="28"/>
      <c r="AC22" s="273"/>
      <c r="AD22" s="70"/>
      <c r="AE22" s="163"/>
      <c r="AF22" s="163"/>
      <c r="AG22" s="523">
        <v>13</v>
      </c>
      <c r="AH22" s="894"/>
    </row>
    <row r="23" spans="7:34" ht="13.5" thickBot="1" x14ac:dyDescent="0.25">
      <c r="G23" s="167"/>
      <c r="H23" s="27" t="s">
        <v>165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68"/>
      <c r="X23" s="28" t="s">
        <v>186</v>
      </c>
      <c r="Y23" s="868"/>
      <c r="Z23" s="28" t="s">
        <v>189</v>
      </c>
      <c r="AA23" s="870"/>
      <c r="AB23" s="28" t="s">
        <v>190</v>
      </c>
      <c r="AC23" s="1057" t="b">
        <f>IF(W23="x",0,IF(Y23="x",1,IF(AA23="x",3)))</f>
        <v>0</v>
      </c>
      <c r="AD23" s="70">
        <v>1</v>
      </c>
      <c r="AE23" s="914"/>
      <c r="AF23" s="914"/>
      <c r="AG23" s="395">
        <v>1</v>
      </c>
      <c r="AH23" s="894"/>
    </row>
    <row r="24" spans="7:34" ht="13.5" thickBot="1" x14ac:dyDescent="0.25">
      <c r="G24" s="167"/>
      <c r="H24" s="27" t="s">
        <v>166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868"/>
      <c r="X24" s="28" t="s">
        <v>186</v>
      </c>
      <c r="Y24" s="868"/>
      <c r="Z24" s="28" t="s">
        <v>188</v>
      </c>
      <c r="AA24" s="870"/>
      <c r="AB24" s="28" t="s">
        <v>191</v>
      </c>
      <c r="AC24" s="1057" t="b">
        <f>IF(W24="x",0,IF(Y24="x",1,IF(AA24="x",3)))</f>
        <v>0</v>
      </c>
      <c r="AD24" s="70">
        <v>1</v>
      </c>
      <c r="AE24" s="914"/>
      <c r="AF24" s="914"/>
      <c r="AG24" s="395">
        <v>1</v>
      </c>
      <c r="AH24" s="894"/>
    </row>
    <row r="25" spans="7:34" ht="13.5" thickBot="1" x14ac:dyDescent="0.25">
      <c r="H25" s="27" t="s">
        <v>451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868"/>
      <c r="X25" s="28" t="s">
        <v>452</v>
      </c>
      <c r="Y25" s="868"/>
      <c r="Z25" s="59" t="s">
        <v>453</v>
      </c>
      <c r="AA25" s="870"/>
      <c r="AB25" s="28" t="s">
        <v>454</v>
      </c>
      <c r="AC25" s="1057" t="b">
        <f t="shared" ref="AC25:AC27" si="0">IF(W25="x",0,IF(Y25="x",1,IF(AA25="x",3)))</f>
        <v>0</v>
      </c>
      <c r="AD25" s="70">
        <v>1</v>
      </c>
      <c r="AE25" s="914"/>
      <c r="AF25" s="914"/>
      <c r="AG25" s="395">
        <v>1</v>
      </c>
      <c r="AH25" s="894"/>
    </row>
    <row r="26" spans="7:34" ht="13.5" thickBot="1" x14ac:dyDescent="0.25">
      <c r="H26" s="27" t="s">
        <v>167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868"/>
      <c r="X26" s="28" t="s">
        <v>31</v>
      </c>
      <c r="Y26" s="868"/>
      <c r="Z26" s="59" t="s">
        <v>202</v>
      </c>
      <c r="AA26" s="870"/>
      <c r="AB26" s="28" t="s">
        <v>33</v>
      </c>
      <c r="AC26" s="1057" t="b">
        <f t="shared" si="0"/>
        <v>0</v>
      </c>
      <c r="AD26" s="70">
        <v>1</v>
      </c>
      <c r="AE26" s="914"/>
      <c r="AF26" s="914"/>
      <c r="AG26" s="523">
        <v>7</v>
      </c>
      <c r="AH26" s="894"/>
    </row>
    <row r="27" spans="7:34" ht="13.5" thickBot="1" x14ac:dyDescent="0.25">
      <c r="G27" s="167"/>
      <c r="H27" s="27" t="s">
        <v>168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192</v>
      </c>
      <c r="Y27" s="868"/>
      <c r="Z27" s="28" t="s">
        <v>194</v>
      </c>
      <c r="AA27" s="870"/>
      <c r="AB27" s="28" t="s">
        <v>195</v>
      </c>
      <c r="AC27" s="1057" t="b">
        <f t="shared" si="0"/>
        <v>0</v>
      </c>
      <c r="AD27" s="70">
        <v>1</v>
      </c>
      <c r="AE27" s="914"/>
      <c r="AF27" s="914"/>
      <c r="AG27" s="523">
        <v>13</v>
      </c>
      <c r="AH27" s="894"/>
    </row>
    <row r="28" spans="7:34" x14ac:dyDescent="0.2">
      <c r="H28" s="1158" t="s">
        <v>170</v>
      </c>
      <c r="I28" s="1159"/>
      <c r="J28" s="1159"/>
      <c r="K28" s="1160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754"/>
      <c r="W28" s="108"/>
      <c r="X28" s="20"/>
      <c r="Y28" s="108"/>
      <c r="Z28" s="20"/>
      <c r="AA28" s="108"/>
      <c r="AB28" s="20"/>
      <c r="AC28" s="145">
        <f>(AC33+AC35+AC47+AC48+AC49+AC50+AC51+AC52+AC53+AC54+AC55+AC56+AC57+AC58+AC59+AC60)/16</f>
        <v>0</v>
      </c>
      <c r="AD28" s="133">
        <v>3</v>
      </c>
      <c r="AE28" s="163"/>
      <c r="AF28" s="163"/>
      <c r="AG28" s="163"/>
      <c r="AH28" s="894"/>
    </row>
    <row r="29" spans="7:34" ht="13.5" thickBot="1" x14ac:dyDescent="0.25">
      <c r="H29" s="27" t="s">
        <v>16</v>
      </c>
      <c r="I29" s="28"/>
      <c r="J29" s="28"/>
      <c r="K29" s="28"/>
      <c r="L29" s="28"/>
      <c r="M29" s="28"/>
      <c r="N29" s="28"/>
      <c r="O29" s="28"/>
      <c r="P29" s="28"/>
      <c r="Q29" s="28"/>
      <c r="R29" s="28" t="s">
        <v>185</v>
      </c>
      <c r="S29" s="28"/>
      <c r="T29" s="28"/>
      <c r="U29" s="28"/>
      <c r="V29" s="28"/>
      <c r="W29" s="281"/>
      <c r="X29" s="150"/>
      <c r="Y29" s="261"/>
      <c r="Z29" s="150"/>
      <c r="AA29" s="261"/>
      <c r="AB29" s="415"/>
      <c r="AC29" s="273"/>
      <c r="AD29" s="70"/>
      <c r="AE29" s="163"/>
      <c r="AF29" s="163"/>
      <c r="AG29" s="163"/>
      <c r="AH29" s="894"/>
    </row>
    <row r="30" spans="7:34" ht="13.5" thickBot="1" x14ac:dyDescent="0.25">
      <c r="H30" s="27" t="s">
        <v>480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68"/>
      <c r="X30" s="416" t="s">
        <v>481</v>
      </c>
      <c r="Y30" s="868"/>
      <c r="Z30" s="327" t="s">
        <v>482</v>
      </c>
      <c r="AA30" s="870"/>
      <c r="AB30" s="415" t="s">
        <v>483</v>
      </c>
      <c r="AC30" s="273"/>
      <c r="AD30" s="70"/>
      <c r="AE30" s="163"/>
      <c r="AF30" s="163"/>
      <c r="AG30" s="163"/>
      <c r="AH30" s="894"/>
    </row>
    <row r="31" spans="7:34" ht="13.5" thickBot="1" x14ac:dyDescent="0.25"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868"/>
      <c r="X31" s="327" t="s">
        <v>484</v>
      </c>
      <c r="Y31" s="868"/>
      <c r="Z31" s="327" t="s">
        <v>485</v>
      </c>
      <c r="AA31" s="870"/>
      <c r="AB31" s="340" t="s">
        <v>486</v>
      </c>
      <c r="AC31" s="273"/>
      <c r="AD31" s="70"/>
      <c r="AE31" s="163"/>
      <c r="AF31" s="163"/>
      <c r="AG31" s="163"/>
      <c r="AH31" s="894"/>
    </row>
    <row r="32" spans="7:34" ht="13.5" thickBot="1" x14ac:dyDescent="0.25">
      <c r="H32" s="27" t="s">
        <v>487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868"/>
      <c r="X32" s="327" t="s">
        <v>180</v>
      </c>
      <c r="Y32" s="868"/>
      <c r="Z32" s="327" t="s">
        <v>488</v>
      </c>
      <c r="AA32" s="870"/>
      <c r="AB32" s="340" t="s">
        <v>489</v>
      </c>
      <c r="AC32" s="273"/>
      <c r="AD32" s="70"/>
      <c r="AE32" s="163"/>
      <c r="AF32" s="163"/>
      <c r="AG32" s="163"/>
      <c r="AH32" s="894"/>
    </row>
    <row r="33" spans="1:34" ht="13.5" thickBot="1" x14ac:dyDescent="0.25">
      <c r="H33" s="27" t="s">
        <v>1073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868"/>
      <c r="X33" s="327" t="s">
        <v>24</v>
      </c>
      <c r="Y33" s="648"/>
      <c r="Z33" s="327"/>
      <c r="AA33" s="870"/>
      <c r="AB33" s="340" t="s">
        <v>25</v>
      </c>
      <c r="AC33" s="1057" t="b">
        <f t="shared" ref="AC33:AC35" si="1">IF(W33="x",0,IF(Y33="x",1,IF(AA33="x",3)))</f>
        <v>0</v>
      </c>
      <c r="AD33" s="70">
        <v>1</v>
      </c>
      <c r="AE33" s="914"/>
      <c r="AF33" s="914"/>
      <c r="AG33" s="163">
        <v>16</v>
      </c>
      <c r="AH33" s="894"/>
    </row>
    <row r="34" spans="1:34" ht="13.5" thickBot="1" x14ac:dyDescent="0.25">
      <c r="H34" s="27" t="s">
        <v>16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868"/>
      <c r="X34" s="417" t="s">
        <v>490</v>
      </c>
      <c r="Y34" s="868"/>
      <c r="Z34" s="417" t="s">
        <v>491</v>
      </c>
      <c r="AA34" s="870"/>
      <c r="AB34" s="418" t="s">
        <v>486</v>
      </c>
      <c r="AC34" s="273"/>
      <c r="AD34" s="70"/>
      <c r="AE34" s="163"/>
      <c r="AF34" s="163"/>
      <c r="AG34" s="163"/>
      <c r="AH34" s="894"/>
    </row>
    <row r="35" spans="1:34" ht="13.5" thickBot="1" x14ac:dyDescent="0.25">
      <c r="H35" s="69" t="s">
        <v>183</v>
      </c>
      <c r="I35" s="64"/>
      <c r="J35" s="64"/>
      <c r="K35" s="64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956"/>
      <c r="X35" s="64" t="s">
        <v>21</v>
      </c>
      <c r="Y35" s="649"/>
      <c r="Z35" s="28"/>
      <c r="AA35" s="957"/>
      <c r="AB35" s="28" t="s">
        <v>22</v>
      </c>
      <c r="AC35" s="1057" t="b">
        <f t="shared" si="1"/>
        <v>0</v>
      </c>
      <c r="AD35" s="70">
        <v>1</v>
      </c>
      <c r="AE35" s="914"/>
      <c r="AF35" s="914"/>
      <c r="AG35" s="163"/>
      <c r="AH35" s="894"/>
    </row>
    <row r="36" spans="1:34" ht="13.5" thickBot="1" x14ac:dyDescent="0.25">
      <c r="A36" s="167"/>
      <c r="B36" s="167"/>
      <c r="C36" s="167"/>
      <c r="D36" s="167"/>
      <c r="E36" s="167"/>
      <c r="F36" s="167"/>
      <c r="G36" s="167"/>
      <c r="H36" s="69"/>
      <c r="I36" s="64" t="s">
        <v>199</v>
      </c>
      <c r="J36" s="64"/>
      <c r="K36" s="64" t="s">
        <v>472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868"/>
      <c r="X36" s="295" t="s">
        <v>24</v>
      </c>
      <c r="Y36" s="51"/>
      <c r="Z36" s="64"/>
      <c r="AA36" s="870"/>
      <c r="AB36" s="295" t="s">
        <v>25</v>
      </c>
      <c r="AC36" s="659"/>
      <c r="AD36" s="163"/>
      <c r="AE36" s="163"/>
      <c r="AF36" s="163"/>
      <c r="AG36" s="523">
        <v>16</v>
      </c>
      <c r="AH36" s="894"/>
    </row>
    <row r="37" spans="1:34" ht="13.5" thickBot="1" x14ac:dyDescent="0.25">
      <c r="A37" s="167"/>
      <c r="B37" s="167"/>
      <c r="C37" s="167"/>
      <c r="D37" s="167"/>
      <c r="E37" s="167"/>
      <c r="F37" s="167"/>
      <c r="G37" s="167"/>
      <c r="H37" s="69"/>
      <c r="I37" s="64"/>
      <c r="J37" s="64"/>
      <c r="K37" s="64" t="s">
        <v>473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868"/>
      <c r="X37" s="295" t="s">
        <v>24</v>
      </c>
      <c r="Y37" s="51"/>
      <c r="Z37" s="64"/>
      <c r="AA37" s="870"/>
      <c r="AB37" s="295" t="s">
        <v>25</v>
      </c>
      <c r="AC37" s="659"/>
      <c r="AD37" s="163"/>
      <c r="AE37" s="163"/>
      <c r="AF37" s="163"/>
      <c r="AG37" s="523">
        <v>16</v>
      </c>
      <c r="AH37" s="894"/>
    </row>
    <row r="38" spans="1:34" ht="13.5" thickBot="1" x14ac:dyDescent="0.25">
      <c r="A38" s="167"/>
      <c r="B38" s="167"/>
      <c r="C38" s="167"/>
      <c r="D38" s="167"/>
      <c r="E38" s="167"/>
      <c r="F38" s="167"/>
      <c r="G38" s="167"/>
      <c r="H38" s="69"/>
      <c r="I38" s="64" t="s">
        <v>492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889"/>
      <c r="X38" s="64" t="s">
        <v>493</v>
      </c>
      <c r="Y38" s="180"/>
      <c r="Z38" s="64"/>
      <c r="AA38" s="887"/>
      <c r="AB38" s="64" t="s">
        <v>40</v>
      </c>
      <c r="AC38" s="659"/>
      <c r="AD38" s="163"/>
      <c r="AE38" s="163"/>
      <c r="AF38" s="163"/>
      <c r="AG38" s="523">
        <v>15</v>
      </c>
      <c r="AH38" s="894"/>
    </row>
    <row r="39" spans="1:34" ht="13.5" thickBot="1" x14ac:dyDescent="0.25">
      <c r="A39" s="167"/>
      <c r="B39" s="167"/>
      <c r="C39" s="167"/>
      <c r="D39" s="167"/>
      <c r="E39" s="167"/>
      <c r="F39" s="167"/>
      <c r="G39" s="167"/>
      <c r="H39" s="69"/>
      <c r="I39" s="64" t="s">
        <v>171</v>
      </c>
      <c r="J39" s="64"/>
      <c r="K39" s="64" t="s">
        <v>479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868"/>
      <c r="X39" s="295" t="s">
        <v>24</v>
      </c>
      <c r="Y39" s="51"/>
      <c r="Z39" s="64"/>
      <c r="AA39" s="870"/>
      <c r="AB39" s="419" t="s">
        <v>25</v>
      </c>
      <c r="AC39" s="659"/>
      <c r="AD39" s="163"/>
      <c r="AE39" s="163"/>
      <c r="AF39" s="163"/>
      <c r="AG39" s="523">
        <v>16</v>
      </c>
      <c r="AH39" s="894"/>
    </row>
    <row r="40" spans="1:34" ht="13.5" thickBot="1" x14ac:dyDescent="0.25">
      <c r="A40" s="167"/>
      <c r="B40" s="167"/>
      <c r="C40" s="167"/>
      <c r="D40" s="167"/>
      <c r="E40" s="167"/>
      <c r="F40" s="167"/>
      <c r="G40" s="167"/>
      <c r="H40" s="69"/>
      <c r="I40" s="64" t="s">
        <v>474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868"/>
      <c r="X40" s="295" t="s">
        <v>24</v>
      </c>
      <c r="Y40" s="51"/>
      <c r="Z40" s="64"/>
      <c r="AA40" s="870"/>
      <c r="AB40" s="419" t="s">
        <v>25</v>
      </c>
      <c r="AC40" s="659"/>
      <c r="AD40" s="163"/>
      <c r="AE40" s="163"/>
      <c r="AF40" s="163"/>
      <c r="AG40" s="523">
        <v>16</v>
      </c>
      <c r="AH40" s="894"/>
    </row>
    <row r="41" spans="1:34" ht="13.5" thickBot="1" x14ac:dyDescent="0.25">
      <c r="A41" s="167"/>
      <c r="B41" s="167"/>
      <c r="C41" s="167"/>
      <c r="D41" s="167"/>
      <c r="E41" s="167"/>
      <c r="F41" s="167"/>
      <c r="G41" s="167"/>
      <c r="H41" s="69"/>
      <c r="I41" s="64" t="s">
        <v>475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290"/>
      <c r="X41" s="295"/>
      <c r="Y41" s="51"/>
      <c r="Z41" s="64"/>
      <c r="AA41" s="290"/>
      <c r="AB41" s="393"/>
      <c r="AC41" s="659"/>
      <c r="AD41" s="163"/>
      <c r="AE41" s="163"/>
      <c r="AF41" s="163"/>
      <c r="AG41" s="169"/>
      <c r="AH41" s="894"/>
    </row>
    <row r="42" spans="1:34" ht="13.5" thickBot="1" x14ac:dyDescent="0.25">
      <c r="A42" s="167"/>
      <c r="B42" s="167"/>
      <c r="C42" s="167"/>
      <c r="D42" s="167"/>
      <c r="E42" s="167"/>
      <c r="F42" s="167"/>
      <c r="G42" s="167"/>
      <c r="H42" s="69"/>
      <c r="I42" s="64"/>
      <c r="J42" s="64" t="s">
        <v>476</v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868"/>
      <c r="X42" s="295" t="s">
        <v>24</v>
      </c>
      <c r="Y42" s="51"/>
      <c r="Z42" s="64"/>
      <c r="AA42" s="870"/>
      <c r="AB42" s="419" t="s">
        <v>25</v>
      </c>
      <c r="AC42" s="659"/>
      <c r="AD42" s="163"/>
      <c r="AE42" s="163"/>
      <c r="AF42" s="163"/>
      <c r="AG42" s="523">
        <v>16</v>
      </c>
      <c r="AH42" s="894"/>
    </row>
    <row r="43" spans="1:34" ht="13.5" thickBot="1" x14ac:dyDescent="0.25">
      <c r="A43" s="167"/>
      <c r="B43" s="167"/>
      <c r="C43" s="167"/>
      <c r="D43" s="167"/>
      <c r="E43" s="167"/>
      <c r="F43" s="167"/>
      <c r="G43" s="167"/>
      <c r="H43" s="69"/>
      <c r="I43" s="64"/>
      <c r="J43" s="64" t="s">
        <v>477</v>
      </c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868"/>
      <c r="X43" s="295" t="s">
        <v>24</v>
      </c>
      <c r="Y43" s="180"/>
      <c r="Z43" s="64"/>
      <c r="AA43" s="870"/>
      <c r="AB43" s="419" t="s">
        <v>25</v>
      </c>
      <c r="AC43" s="659"/>
      <c r="AD43" s="163"/>
      <c r="AE43" s="163"/>
      <c r="AF43" s="163"/>
      <c r="AG43" s="523">
        <v>16</v>
      </c>
      <c r="AH43" s="894"/>
    </row>
    <row r="44" spans="1:34" ht="13.5" thickBot="1" x14ac:dyDescent="0.25">
      <c r="H44" s="27"/>
      <c r="I44" s="28" t="s">
        <v>466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28" t="s">
        <v>469</v>
      </c>
      <c r="Y44" s="868"/>
      <c r="Z44" s="28" t="s">
        <v>470</v>
      </c>
      <c r="AA44" s="870"/>
      <c r="AB44" s="387" t="s">
        <v>471</v>
      </c>
      <c r="AC44" s="273"/>
      <c r="AD44" s="70"/>
      <c r="AE44" s="163"/>
      <c r="AF44" s="163"/>
      <c r="AG44" s="523">
        <v>16</v>
      </c>
      <c r="AH44" s="894"/>
    </row>
    <row r="45" spans="1:34" ht="13.5" thickBot="1" x14ac:dyDescent="0.25">
      <c r="H45" s="27"/>
      <c r="I45" s="28" t="s">
        <v>467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868"/>
      <c r="X45" s="28" t="s">
        <v>37</v>
      </c>
      <c r="Y45" s="261"/>
      <c r="Z45" s="28"/>
      <c r="AA45" s="870"/>
      <c r="AB45" s="28" t="s">
        <v>468</v>
      </c>
      <c r="AC45" s="273"/>
      <c r="AD45" s="70"/>
      <c r="AE45" s="163"/>
      <c r="AF45" s="163"/>
      <c r="AG45" s="523">
        <v>16</v>
      </c>
      <c r="AH45" s="894"/>
    </row>
    <row r="46" spans="1:34" ht="13.5" thickBot="1" x14ac:dyDescent="0.25">
      <c r="H46" s="27"/>
      <c r="I46" s="28" t="s">
        <v>478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889"/>
      <c r="X46" s="110" t="s">
        <v>24</v>
      </c>
      <c r="Y46" s="261"/>
      <c r="Z46" s="28"/>
      <c r="AA46" s="870"/>
      <c r="AB46" s="110" t="s">
        <v>25</v>
      </c>
      <c r="AC46" s="273"/>
      <c r="AD46" s="70"/>
      <c r="AE46" s="163"/>
      <c r="AF46" s="163"/>
      <c r="AG46" s="523">
        <v>16</v>
      </c>
      <c r="AH46" s="894"/>
    </row>
    <row r="47" spans="1:34" ht="13.5" thickBot="1" x14ac:dyDescent="0.25">
      <c r="H47" s="31" t="s">
        <v>815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868"/>
      <c r="X47" s="28" t="s">
        <v>25</v>
      </c>
      <c r="Y47" s="261"/>
      <c r="Z47" s="28"/>
      <c r="AA47" s="870"/>
      <c r="AB47" s="28" t="s">
        <v>24</v>
      </c>
      <c r="AC47" s="1057" t="b">
        <f t="shared" ref="AC47:AC75" si="2">IF(W47="x",0,IF(Y47="x",1,IF(AA47="x",3)))</f>
        <v>0</v>
      </c>
      <c r="AD47" s="70">
        <v>1</v>
      </c>
      <c r="AE47" s="914"/>
      <c r="AF47" s="914"/>
      <c r="AG47" s="523">
        <v>7</v>
      </c>
      <c r="AH47" s="894"/>
    </row>
    <row r="48" spans="1:34" ht="13.5" thickBot="1" x14ac:dyDescent="0.25">
      <c r="H48" s="27" t="s">
        <v>172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868"/>
      <c r="X48" s="29" t="s">
        <v>814</v>
      </c>
      <c r="Y48" s="868"/>
      <c r="Z48" s="29" t="s">
        <v>813</v>
      </c>
      <c r="AA48" s="870"/>
      <c r="AB48" s="28" t="s">
        <v>201</v>
      </c>
      <c r="AC48" s="1057" t="b">
        <f t="shared" si="2"/>
        <v>0</v>
      </c>
      <c r="AD48" s="70">
        <v>1</v>
      </c>
      <c r="AE48" s="914"/>
      <c r="AF48" s="914"/>
      <c r="AG48" s="523">
        <v>7</v>
      </c>
      <c r="AH48" s="894"/>
    </row>
    <row r="49" spans="7:34" ht="13.5" thickBot="1" x14ac:dyDescent="0.25">
      <c r="H49" s="27" t="s">
        <v>459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869"/>
      <c r="X49" s="110" t="s">
        <v>24</v>
      </c>
      <c r="Y49" s="113"/>
      <c r="Z49" s="28"/>
      <c r="AA49" s="870"/>
      <c r="AB49" s="110" t="s">
        <v>25</v>
      </c>
      <c r="AC49" s="1057" t="b">
        <f t="shared" si="2"/>
        <v>0</v>
      </c>
      <c r="AD49" s="70">
        <v>1</v>
      </c>
      <c r="AE49" s="914"/>
      <c r="AF49" s="914"/>
      <c r="AG49" s="523">
        <v>16</v>
      </c>
      <c r="AH49" s="894"/>
    </row>
    <row r="50" spans="7:34" ht="13.5" thickBot="1" x14ac:dyDescent="0.25">
      <c r="H50" s="27" t="s">
        <v>462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868"/>
      <c r="X50" s="28" t="s">
        <v>24</v>
      </c>
      <c r="Y50" s="647"/>
      <c r="Z50" s="28"/>
      <c r="AA50" s="870"/>
      <c r="AB50" s="28" t="s">
        <v>25</v>
      </c>
      <c r="AC50" s="1057" t="b">
        <f t="shared" si="2"/>
        <v>0</v>
      </c>
      <c r="AD50" s="70">
        <v>1</v>
      </c>
      <c r="AE50" s="914"/>
      <c r="AF50" s="914"/>
      <c r="AG50" s="523">
        <v>16</v>
      </c>
      <c r="AH50" s="894"/>
    </row>
    <row r="51" spans="7:34" ht="13.5" thickBot="1" x14ac:dyDescent="0.25">
      <c r="H51" s="31" t="s">
        <v>626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868"/>
      <c r="X51" s="110" t="s">
        <v>24</v>
      </c>
      <c r="Y51" s="647"/>
      <c r="Z51" s="28"/>
      <c r="AA51" s="870"/>
      <c r="AB51" s="110" t="s">
        <v>25</v>
      </c>
      <c r="AC51" s="1057" t="b">
        <f t="shared" si="2"/>
        <v>0</v>
      </c>
      <c r="AD51" s="70">
        <v>1</v>
      </c>
      <c r="AE51" s="914"/>
      <c r="AF51" s="914"/>
      <c r="AG51" s="163">
        <v>16</v>
      </c>
      <c r="AH51" s="894"/>
    </row>
    <row r="52" spans="7:34" ht="13.5" thickBot="1" x14ac:dyDescent="0.25">
      <c r="G52" s="167"/>
      <c r="H52" s="27" t="s">
        <v>464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868"/>
      <c r="X52" s="28" t="s">
        <v>25</v>
      </c>
      <c r="Y52" s="647"/>
      <c r="Z52" s="28"/>
      <c r="AA52" s="870"/>
      <c r="AB52" s="28" t="s">
        <v>24</v>
      </c>
      <c r="AC52" s="1057" t="b">
        <f t="shared" si="2"/>
        <v>0</v>
      </c>
      <c r="AD52" s="70">
        <v>1</v>
      </c>
      <c r="AE52" s="914"/>
      <c r="AF52" s="914"/>
      <c r="AG52" s="163">
        <v>16</v>
      </c>
      <c r="AH52" s="894"/>
    </row>
    <row r="53" spans="7:34" ht="13.5" thickBot="1" x14ac:dyDescent="0.25">
      <c r="G53" s="167"/>
      <c r="H53" s="27" t="s">
        <v>465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868"/>
      <c r="X53" s="28" t="s">
        <v>25</v>
      </c>
      <c r="Y53" s="649"/>
      <c r="Z53" s="28"/>
      <c r="AA53" s="870"/>
      <c r="AB53" s="28" t="s">
        <v>24</v>
      </c>
      <c r="AC53" s="1057" t="b">
        <f t="shared" si="2"/>
        <v>0</v>
      </c>
      <c r="AD53" s="70">
        <v>1</v>
      </c>
      <c r="AE53" s="914"/>
      <c r="AF53" s="914"/>
      <c r="AG53" s="523">
        <v>15</v>
      </c>
      <c r="AH53" s="894"/>
    </row>
    <row r="54" spans="7:34" ht="13.5" thickBot="1" x14ac:dyDescent="0.25">
      <c r="H54" s="27" t="s">
        <v>463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868"/>
      <c r="X54" s="28" t="s">
        <v>24</v>
      </c>
      <c r="Y54" s="108"/>
      <c r="Z54" s="28"/>
      <c r="AA54" s="870"/>
      <c r="AB54" s="28" t="s">
        <v>25</v>
      </c>
      <c r="AC54" s="1057" t="b">
        <f t="shared" si="2"/>
        <v>0</v>
      </c>
      <c r="AD54" s="70">
        <v>1</v>
      </c>
      <c r="AE54" s="914"/>
      <c r="AF54" s="914"/>
      <c r="AG54" s="395">
        <v>1</v>
      </c>
      <c r="AH54" s="894"/>
    </row>
    <row r="55" spans="7:34" ht="13.5" thickBot="1" x14ac:dyDescent="0.25">
      <c r="G55" s="167"/>
      <c r="H55" s="27" t="s">
        <v>166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868"/>
      <c r="X55" s="368" t="s">
        <v>1188</v>
      </c>
      <c r="Y55" s="868"/>
      <c r="Z55" s="368" t="s">
        <v>713</v>
      </c>
      <c r="AA55" s="870"/>
      <c r="AB55" s="110" t="s">
        <v>100</v>
      </c>
      <c r="AC55" s="1057" t="b">
        <f t="shared" si="2"/>
        <v>0</v>
      </c>
      <c r="AD55" s="70">
        <v>1</v>
      </c>
      <c r="AE55" s="914"/>
      <c r="AF55" s="914"/>
      <c r="AG55" s="395">
        <v>49</v>
      </c>
      <c r="AH55" s="894"/>
    </row>
    <row r="56" spans="7:34" ht="13.5" thickBot="1" x14ac:dyDescent="0.25">
      <c r="G56" s="167"/>
      <c r="H56" s="27" t="s">
        <v>460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868"/>
      <c r="X56" s="110" t="s">
        <v>833</v>
      </c>
      <c r="Y56" s="868"/>
      <c r="Z56" s="110" t="s">
        <v>196</v>
      </c>
      <c r="AA56" s="870"/>
      <c r="AB56" s="28" t="s">
        <v>197</v>
      </c>
      <c r="AC56" s="1057" t="b">
        <f t="shared" si="2"/>
        <v>0</v>
      </c>
      <c r="AD56" s="70">
        <v>1</v>
      </c>
      <c r="AE56" s="914"/>
      <c r="AF56" s="914"/>
      <c r="AG56" s="395">
        <v>49</v>
      </c>
      <c r="AH56" s="894"/>
    </row>
    <row r="57" spans="7:34" ht="13.5" thickBot="1" x14ac:dyDescent="0.25">
      <c r="H57" s="27" t="s">
        <v>455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868"/>
      <c r="X57" s="28" t="s">
        <v>59</v>
      </c>
      <c r="Y57" s="868"/>
      <c r="Z57" s="28"/>
      <c r="AA57" s="870"/>
      <c r="AB57" s="28" t="s">
        <v>456</v>
      </c>
      <c r="AC57" s="1057" t="b">
        <f t="shared" si="2"/>
        <v>0</v>
      </c>
      <c r="AD57" s="70">
        <v>1</v>
      </c>
      <c r="AE57" s="914"/>
      <c r="AF57" s="914"/>
      <c r="AG57" s="523">
        <v>16</v>
      </c>
      <c r="AH57" s="894"/>
    </row>
    <row r="58" spans="7:34" ht="13.5" thickBot="1" x14ac:dyDescent="0.25">
      <c r="H58" s="27" t="s">
        <v>457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868"/>
      <c r="X58" s="28" t="s">
        <v>59</v>
      </c>
      <c r="Y58" s="868"/>
      <c r="Z58" s="28"/>
      <c r="AA58" s="870"/>
      <c r="AB58" s="28" t="s">
        <v>458</v>
      </c>
      <c r="AC58" s="1057" t="b">
        <f t="shared" si="2"/>
        <v>0</v>
      </c>
      <c r="AD58" s="70">
        <v>1</v>
      </c>
      <c r="AE58" s="914"/>
      <c r="AF58" s="914"/>
      <c r="AG58" s="523">
        <v>16</v>
      </c>
      <c r="AH58" s="894"/>
    </row>
    <row r="59" spans="7:34" ht="13.5" thickBot="1" x14ac:dyDescent="0.25">
      <c r="H59" s="27" t="s">
        <v>461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868"/>
      <c r="X59" s="28" t="s">
        <v>31</v>
      </c>
      <c r="Y59" s="868"/>
      <c r="Z59" s="59" t="s">
        <v>202</v>
      </c>
      <c r="AA59" s="870"/>
      <c r="AB59" s="28" t="s">
        <v>33</v>
      </c>
      <c r="AC59" s="1057" t="b">
        <f t="shared" si="2"/>
        <v>0</v>
      </c>
      <c r="AD59" s="70">
        <v>1</v>
      </c>
      <c r="AE59" s="914"/>
      <c r="AF59" s="914"/>
      <c r="AG59" s="163">
        <v>16</v>
      </c>
      <c r="AH59" s="894"/>
    </row>
    <row r="60" spans="7:34" ht="13.5" thickBot="1" x14ac:dyDescent="0.25">
      <c r="H60" s="27" t="s">
        <v>203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868"/>
      <c r="X60" s="28" t="s">
        <v>31</v>
      </c>
      <c r="Y60" s="868"/>
      <c r="Z60" s="28" t="s">
        <v>32</v>
      </c>
      <c r="AA60" s="870"/>
      <c r="AB60" s="28" t="s">
        <v>33</v>
      </c>
      <c r="AC60" s="1057" t="b">
        <f t="shared" si="2"/>
        <v>0</v>
      </c>
      <c r="AD60" s="70">
        <v>1</v>
      </c>
      <c r="AE60" s="914"/>
      <c r="AF60" s="914"/>
      <c r="AG60" s="163">
        <v>16</v>
      </c>
      <c r="AH60" s="894"/>
    </row>
    <row r="61" spans="7:34" ht="13.5" thickBot="1" x14ac:dyDescent="0.25">
      <c r="H61" s="1123" t="s">
        <v>1184</v>
      </c>
      <c r="I61" s="1159"/>
      <c r="J61" s="1159"/>
      <c r="K61" s="1160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753"/>
      <c r="X61" s="28"/>
      <c r="Y61" s="108"/>
      <c r="Z61" s="28"/>
      <c r="AA61" s="108"/>
      <c r="AB61" s="28"/>
      <c r="AC61" s="145">
        <f>(AC62+AC63+AC64+AC65)/4</f>
        <v>0</v>
      </c>
      <c r="AD61" s="133">
        <v>3</v>
      </c>
      <c r="AE61" s="163"/>
      <c r="AF61" s="163"/>
      <c r="AG61" s="163"/>
      <c r="AH61" s="894"/>
    </row>
    <row r="62" spans="7:34" ht="13.5" thickBot="1" x14ac:dyDescent="0.25">
      <c r="H62" s="220" t="s">
        <v>817</v>
      </c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956"/>
      <c r="X62" s="149" t="s">
        <v>819</v>
      </c>
      <c r="Y62" s="868"/>
      <c r="Z62" s="124" t="s">
        <v>818</v>
      </c>
      <c r="AA62" s="870"/>
      <c r="AB62" s="149" t="s">
        <v>820</v>
      </c>
      <c r="AC62" s="1057" t="b">
        <f t="shared" si="2"/>
        <v>0</v>
      </c>
      <c r="AD62" s="70">
        <v>1</v>
      </c>
      <c r="AE62" s="914"/>
      <c r="AF62" s="914"/>
      <c r="AG62" s="523">
        <v>10</v>
      </c>
      <c r="AH62" s="894"/>
    </row>
    <row r="63" spans="7:34" ht="13.5" thickBot="1" x14ac:dyDescent="0.25">
      <c r="G63" s="167"/>
      <c r="H63" s="226" t="s">
        <v>508</v>
      </c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868"/>
      <c r="X63" s="238" t="s">
        <v>506</v>
      </c>
      <c r="Y63" s="984"/>
      <c r="Z63" s="238" t="s">
        <v>816</v>
      </c>
      <c r="AA63" s="872"/>
      <c r="AB63" s="238" t="s">
        <v>100</v>
      </c>
      <c r="AC63" s="1057" t="b">
        <f t="shared" si="2"/>
        <v>0</v>
      </c>
      <c r="AD63" s="70">
        <v>1</v>
      </c>
      <c r="AE63" s="914"/>
      <c r="AF63" s="914"/>
      <c r="AG63" s="395">
        <v>1</v>
      </c>
      <c r="AH63" s="894"/>
    </row>
    <row r="64" spans="7:34" ht="13.5" thickBot="1" x14ac:dyDescent="0.25">
      <c r="H64" s="220" t="s">
        <v>509</v>
      </c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983"/>
      <c r="X64" s="427" t="s">
        <v>378</v>
      </c>
      <c r="Y64" s="983"/>
      <c r="Z64" s="428" t="s">
        <v>1169</v>
      </c>
      <c r="AA64" s="887"/>
      <c r="AB64" s="428" t="s">
        <v>1168</v>
      </c>
      <c r="AC64" s="1057" t="b">
        <f t="shared" si="2"/>
        <v>0</v>
      </c>
      <c r="AD64" s="182">
        <v>1</v>
      </c>
      <c r="AE64" s="914"/>
      <c r="AF64" s="914"/>
      <c r="AG64" s="163">
        <v>10</v>
      </c>
      <c r="AH64" s="894"/>
    </row>
    <row r="65" spans="5:34" ht="13.5" thickBot="1" x14ac:dyDescent="0.25">
      <c r="H65" s="220" t="s">
        <v>821</v>
      </c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950"/>
      <c r="X65" s="506" t="s">
        <v>822</v>
      </c>
      <c r="Y65" s="950"/>
      <c r="Z65" s="506" t="s">
        <v>823</v>
      </c>
      <c r="AA65" s="870"/>
      <c r="AB65" s="507" t="s">
        <v>824</v>
      </c>
      <c r="AC65" s="1057" t="b">
        <f t="shared" si="2"/>
        <v>0</v>
      </c>
      <c r="AD65" s="182">
        <v>1</v>
      </c>
      <c r="AE65" s="914"/>
      <c r="AF65" s="914"/>
      <c r="AG65" s="523">
        <v>10</v>
      </c>
      <c r="AH65" s="894"/>
    </row>
    <row r="66" spans="5:34" ht="13.5" thickBot="1" x14ac:dyDescent="0.25">
      <c r="H66" s="1158" t="s">
        <v>627</v>
      </c>
      <c r="I66" s="1159"/>
      <c r="J66" s="1159"/>
      <c r="K66" s="1159"/>
      <c r="L66" s="1159"/>
      <c r="M66" s="1159"/>
      <c r="N66" s="1159"/>
      <c r="O66" s="1160"/>
      <c r="P66" s="236"/>
      <c r="Q66" s="236"/>
      <c r="R66" s="236"/>
      <c r="S66" s="236"/>
      <c r="T66" s="236"/>
      <c r="U66" s="236"/>
      <c r="V66" s="748"/>
      <c r="W66" s="509"/>
      <c r="X66" s="236"/>
      <c r="Y66" s="505"/>
      <c r="Z66" s="236"/>
      <c r="AA66" s="509"/>
      <c r="AB66" s="508"/>
      <c r="AC66" s="145">
        <f>(AC67+AC68)/2</f>
        <v>0</v>
      </c>
      <c r="AD66" s="133">
        <v>3</v>
      </c>
      <c r="AE66" s="163"/>
      <c r="AF66" s="163"/>
      <c r="AG66" s="163"/>
      <c r="AH66" s="894"/>
    </row>
    <row r="67" spans="5:34" ht="13.5" thickBot="1" x14ac:dyDescent="0.25">
      <c r="H67" s="1186" t="s">
        <v>628</v>
      </c>
      <c r="I67" s="1187"/>
      <c r="J67" s="1187"/>
      <c r="K67" s="1187"/>
      <c r="L67" s="1187"/>
      <c r="M67" s="1187"/>
      <c r="N67" s="1187"/>
      <c r="O67" s="1187"/>
      <c r="P67" s="1187"/>
      <c r="Q67" s="1187"/>
      <c r="R67" s="1187"/>
      <c r="S67" s="1187"/>
      <c r="T67" s="1187"/>
      <c r="U67" s="1187"/>
      <c r="V67" s="1187"/>
      <c r="W67" s="868"/>
      <c r="X67" s="23" t="s">
        <v>24</v>
      </c>
      <c r="Y67" s="649"/>
      <c r="Z67" s="23"/>
      <c r="AA67" s="870"/>
      <c r="AB67" s="23" t="s">
        <v>25</v>
      </c>
      <c r="AC67" s="1057" t="b">
        <f t="shared" si="2"/>
        <v>0</v>
      </c>
      <c r="AD67" s="70">
        <v>1</v>
      </c>
      <c r="AE67" s="914"/>
      <c r="AF67" s="914"/>
      <c r="AG67" s="395">
        <v>1</v>
      </c>
      <c r="AH67" s="894"/>
    </row>
    <row r="68" spans="5:34" ht="13.5" thickBot="1" x14ac:dyDescent="0.25">
      <c r="H68" s="1186" t="s">
        <v>629</v>
      </c>
      <c r="I68" s="1187"/>
      <c r="J68" s="1187"/>
      <c r="K68" s="1187"/>
      <c r="L68" s="1187"/>
      <c r="M68" s="1187"/>
      <c r="N68" s="1187"/>
      <c r="O68" s="1187"/>
      <c r="P68" s="1187"/>
      <c r="Q68" s="1187"/>
      <c r="R68" s="1187"/>
      <c r="S68" s="1187"/>
      <c r="T68" s="1187"/>
      <c r="U68" s="1187"/>
      <c r="V68" s="1187"/>
      <c r="W68" s="868"/>
      <c r="X68" s="28" t="s">
        <v>24</v>
      </c>
      <c r="Y68" s="647"/>
      <c r="Z68" s="28"/>
      <c r="AA68" s="870"/>
      <c r="AB68" s="28" t="s">
        <v>25</v>
      </c>
      <c r="AC68" s="1057" t="b">
        <f t="shared" si="2"/>
        <v>0</v>
      </c>
      <c r="AD68" s="70">
        <v>1</v>
      </c>
      <c r="AE68" s="914"/>
      <c r="AF68" s="914"/>
      <c r="AG68" s="395">
        <v>1</v>
      </c>
      <c r="AH68" s="894"/>
    </row>
    <row r="69" spans="5:34" ht="13.5" thickBot="1" x14ac:dyDescent="0.25">
      <c r="E69" s="124"/>
      <c r="H69" s="1158" t="s">
        <v>173</v>
      </c>
      <c r="I69" s="1159"/>
      <c r="J69" s="1159"/>
      <c r="K69" s="1160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754"/>
      <c r="W69" s="753"/>
      <c r="X69" s="28"/>
      <c r="Y69" s="649"/>
      <c r="Z69" s="23"/>
      <c r="AA69" s="108"/>
      <c r="AB69" s="28"/>
      <c r="AC69" s="228">
        <f>(AC70+AC71+AC72+AC73)/5</f>
        <v>0</v>
      </c>
      <c r="AD69" s="566">
        <v>3</v>
      </c>
      <c r="AE69" s="162"/>
      <c r="AF69" s="162"/>
      <c r="AG69" s="162"/>
      <c r="AH69" s="893"/>
    </row>
    <row r="70" spans="5:34" ht="13.5" thickBot="1" x14ac:dyDescent="0.25">
      <c r="H70" s="27" t="s">
        <v>174</v>
      </c>
      <c r="I70" s="28"/>
      <c r="J70" s="28"/>
      <c r="K70" s="28"/>
      <c r="L70" s="28"/>
      <c r="M70" s="28" t="s">
        <v>1171</v>
      </c>
      <c r="N70" s="28"/>
      <c r="O70" s="28"/>
      <c r="P70" s="28"/>
      <c r="Q70" s="28"/>
      <c r="R70" s="28"/>
      <c r="S70" s="28"/>
      <c r="T70" s="28"/>
      <c r="U70" s="28"/>
      <c r="V70" s="28"/>
      <c r="W70" s="868"/>
      <c r="X70" s="28" t="s">
        <v>21</v>
      </c>
      <c r="Y70" s="647"/>
      <c r="Z70" s="28"/>
      <c r="AA70" s="870"/>
      <c r="AB70" s="420" t="s">
        <v>22</v>
      </c>
      <c r="AC70" s="1057" t="b">
        <f t="shared" si="2"/>
        <v>0</v>
      </c>
      <c r="AD70" s="70">
        <v>1</v>
      </c>
      <c r="AE70" s="914"/>
      <c r="AF70" s="914"/>
      <c r="AG70" s="163">
        <v>44</v>
      </c>
      <c r="AH70" s="894"/>
    </row>
    <row r="71" spans="5:34" ht="13.5" thickBot="1" x14ac:dyDescent="0.25">
      <c r="H71" s="27" t="s">
        <v>175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868"/>
      <c r="X71" s="28" t="s">
        <v>21</v>
      </c>
      <c r="Y71" s="647"/>
      <c r="Z71" s="28"/>
      <c r="AA71" s="870"/>
      <c r="AB71" s="28" t="s">
        <v>22</v>
      </c>
      <c r="AC71" s="1057" t="b">
        <f t="shared" si="2"/>
        <v>0</v>
      </c>
      <c r="AD71" s="70">
        <v>1</v>
      </c>
      <c r="AE71" s="914"/>
      <c r="AF71" s="914"/>
      <c r="AG71" s="523">
        <v>11</v>
      </c>
      <c r="AH71" s="894"/>
    </row>
    <row r="72" spans="5:34" ht="13.5" thickBot="1" x14ac:dyDescent="0.25">
      <c r="H72" s="27" t="s">
        <v>494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868"/>
      <c r="X72" s="110" t="s">
        <v>21</v>
      </c>
      <c r="Y72" s="647"/>
      <c r="Z72" s="28"/>
      <c r="AA72" s="870"/>
      <c r="AB72" s="110" t="s">
        <v>22</v>
      </c>
      <c r="AC72" s="1057" t="b">
        <f t="shared" si="2"/>
        <v>0</v>
      </c>
      <c r="AD72" s="70">
        <v>1</v>
      </c>
      <c r="AE72" s="914"/>
      <c r="AF72" s="914"/>
      <c r="AG72" s="523">
        <v>13</v>
      </c>
      <c r="AH72" s="894"/>
    </row>
    <row r="73" spans="5:34" ht="13.5" thickBot="1" x14ac:dyDescent="0.25">
      <c r="H73" s="27" t="s">
        <v>176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868"/>
      <c r="X73" s="28" t="s">
        <v>200</v>
      </c>
      <c r="Y73" s="647"/>
      <c r="Z73" s="28"/>
      <c r="AA73" s="870"/>
      <c r="AB73" s="28" t="s">
        <v>205</v>
      </c>
      <c r="AC73" s="1057" t="b">
        <f t="shared" si="2"/>
        <v>0</v>
      </c>
      <c r="AD73" s="70">
        <v>1</v>
      </c>
      <c r="AE73" s="914"/>
      <c r="AF73" s="914"/>
      <c r="AG73" s="523">
        <v>7</v>
      </c>
      <c r="AH73" s="894"/>
    </row>
    <row r="74" spans="5:34" ht="13.5" thickBot="1" x14ac:dyDescent="0.25">
      <c r="H74" s="1158" t="s">
        <v>206</v>
      </c>
      <c r="I74" s="1159"/>
      <c r="J74" s="1159"/>
      <c r="K74" s="1159"/>
      <c r="L74" s="1159"/>
      <c r="M74" s="1160"/>
      <c r="N74" s="28"/>
      <c r="O74" s="28"/>
      <c r="P74" s="28"/>
      <c r="Q74" s="28"/>
      <c r="R74" s="28"/>
      <c r="S74" s="28"/>
      <c r="T74" s="28"/>
      <c r="U74" s="28"/>
      <c r="V74" s="754"/>
      <c r="W74" s="753"/>
      <c r="X74" s="28"/>
      <c r="Y74" s="108"/>
      <c r="Z74" s="28"/>
      <c r="AA74" s="108"/>
      <c r="AB74" s="28"/>
      <c r="AC74" s="146" t="b">
        <f>AC75</f>
        <v>0</v>
      </c>
      <c r="AD74" s="133">
        <v>3</v>
      </c>
      <c r="AE74" s="163"/>
      <c r="AF74" s="163"/>
      <c r="AG74" s="163"/>
      <c r="AH74" s="894"/>
    </row>
    <row r="75" spans="5:34" ht="13.5" thickBot="1" x14ac:dyDescent="0.25">
      <c r="H75" s="119" t="s">
        <v>207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868"/>
      <c r="X75" s="20" t="s">
        <v>21</v>
      </c>
      <c r="Y75" s="868"/>
      <c r="Z75" s="20" t="s">
        <v>23</v>
      </c>
      <c r="AA75" s="870"/>
      <c r="AB75" s="20" t="s">
        <v>22</v>
      </c>
      <c r="AC75" s="1057" t="b">
        <f t="shared" si="2"/>
        <v>0</v>
      </c>
      <c r="AD75" s="70">
        <v>1</v>
      </c>
      <c r="AE75" s="914"/>
      <c r="AF75" s="914"/>
      <c r="AG75" s="163">
        <v>10</v>
      </c>
      <c r="AH75" s="894"/>
    </row>
    <row r="76" spans="5:34" ht="13.5" thickBot="1" x14ac:dyDescent="0.25">
      <c r="H76" s="1158" t="s">
        <v>516</v>
      </c>
      <c r="I76" s="1159"/>
      <c r="J76" s="1159"/>
      <c r="K76" s="1159"/>
      <c r="L76" s="1159"/>
      <c r="M76" s="1159"/>
      <c r="N76" s="1159"/>
      <c r="O76" s="1159"/>
      <c r="P76" s="1160"/>
      <c r="Q76" s="20"/>
      <c r="R76" s="20"/>
      <c r="S76" s="20"/>
      <c r="T76" s="20"/>
      <c r="U76" s="20"/>
      <c r="V76" s="20"/>
      <c r="W76" s="108"/>
      <c r="X76" s="155"/>
      <c r="Y76" s="108"/>
      <c r="Z76" s="20"/>
      <c r="AA76" s="108"/>
      <c r="AB76" s="155"/>
      <c r="AC76" s="145">
        <f>(AC77+AC78)/2</f>
        <v>0</v>
      </c>
      <c r="AD76" s="133">
        <v>2</v>
      </c>
      <c r="AE76" s="163"/>
      <c r="AF76" s="163"/>
      <c r="AG76" s="163"/>
      <c r="AH76" s="894"/>
    </row>
    <row r="77" spans="5:34" ht="13.5" thickBot="1" x14ac:dyDescent="0.25">
      <c r="H77" s="422" t="s">
        <v>515</v>
      </c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889"/>
      <c r="X77" s="364" t="s">
        <v>24</v>
      </c>
      <c r="Y77" s="889"/>
      <c r="Z77" s="379" t="s">
        <v>517</v>
      </c>
      <c r="AA77" s="887"/>
      <c r="AB77" s="364" t="s">
        <v>518</v>
      </c>
      <c r="AC77" s="964"/>
      <c r="AD77" s="70">
        <v>1</v>
      </c>
      <c r="AE77" s="914"/>
      <c r="AF77" s="914"/>
      <c r="AG77" s="163">
        <v>42</v>
      </c>
      <c r="AH77" s="894"/>
    </row>
    <row r="78" spans="5:34" ht="13.5" thickBot="1" x14ac:dyDescent="0.25">
      <c r="H78" s="424" t="s">
        <v>514</v>
      </c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900"/>
      <c r="X78" s="311" t="s">
        <v>24</v>
      </c>
      <c r="Y78" s="900"/>
      <c r="Z78" s="426" t="s">
        <v>513</v>
      </c>
      <c r="AA78" s="901"/>
      <c r="AB78" s="311" t="s">
        <v>512</v>
      </c>
      <c r="AC78" s="965"/>
      <c r="AD78" s="727">
        <v>1</v>
      </c>
      <c r="AE78" s="921"/>
      <c r="AF78" s="921"/>
      <c r="AG78" s="176">
        <v>42</v>
      </c>
      <c r="AH78" s="937"/>
    </row>
    <row r="79" spans="5:34" ht="14.25" thickTop="1" thickBot="1" x14ac:dyDescent="0.25">
      <c r="H79" s="95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136"/>
      <c r="X79" s="354" t="s">
        <v>1041</v>
      </c>
      <c r="Y79" s="136"/>
      <c r="Z79" s="96"/>
      <c r="AA79" s="136"/>
      <c r="AB79" s="103"/>
      <c r="AC79" s="307">
        <f>(AC6*AD6+AC7*AD7+AC8*AD8+AC10*AD10+AC12*AD12+AC28*AD28+AC61*AD61+AC66*AD66+AC69*AD69+AC74*AD74+AC76*AD76)/(AD6+AD7+AD8+AD10+AD12+AD28+AD61+AD66+AD69+AD74+AD76)</f>
        <v>0</v>
      </c>
      <c r="AD79" s="728">
        <v>3</v>
      </c>
      <c r="AE79" s="862" t="str">
        <f>COUNTA(AE9:AE78)&amp;"/"&amp;38</f>
        <v>0/38</v>
      </c>
      <c r="AF79" s="862" t="str">
        <f>COUNTA(AF9:AF78)&amp;"/"&amp;38</f>
        <v>0/38</v>
      </c>
      <c r="AG79" s="429"/>
      <c r="AH79" s="9"/>
    </row>
    <row r="80" spans="5:34" ht="15" customHeight="1" thickTop="1" x14ac:dyDescent="0.25">
      <c r="G80" s="3"/>
      <c r="AE80" s="165"/>
      <c r="AF80" s="165"/>
      <c r="AG80" s="165"/>
    </row>
    <row r="81" spans="7:33" ht="15" customHeight="1" thickBot="1" x14ac:dyDescent="0.3">
      <c r="G81" s="3"/>
      <c r="AE81" s="165"/>
      <c r="AF81" s="165"/>
      <c r="AG81" s="165"/>
    </row>
    <row r="82" spans="7:33" ht="15" customHeight="1" thickTop="1" thickBot="1" x14ac:dyDescent="0.25">
      <c r="P82" s="762"/>
      <c r="Q82" s="662"/>
      <c r="R82" s="5"/>
      <c r="S82" s="5"/>
      <c r="T82" s="5"/>
      <c r="U82" s="5"/>
      <c r="V82" s="5"/>
      <c r="W82" s="264"/>
      <c r="X82" s="5"/>
      <c r="Y82" s="264"/>
      <c r="Z82" s="5"/>
      <c r="AA82" s="264"/>
      <c r="AB82" s="5"/>
      <c r="AC82" s="138" t="s">
        <v>18</v>
      </c>
      <c r="AD82" s="85" t="s">
        <v>1</v>
      </c>
      <c r="AE82" s="159" t="s">
        <v>390</v>
      </c>
      <c r="AF82" s="60" t="s">
        <v>389</v>
      </c>
      <c r="AG82" s="115"/>
    </row>
    <row r="83" spans="7:33" ht="15.95" customHeight="1" thickTop="1" thickBot="1" x14ac:dyDescent="0.3">
      <c r="P83" s="762"/>
      <c r="Q83" s="104"/>
      <c r="R83" s="105" t="s">
        <v>1040</v>
      </c>
      <c r="W83" s="108"/>
      <c r="Y83" s="108"/>
      <c r="Z83" s="6"/>
      <c r="AA83" s="108"/>
      <c r="AB83" s="6"/>
      <c r="AC83" s="121">
        <f>AC79</f>
        <v>0</v>
      </c>
      <c r="AD83" s="135">
        <v>2</v>
      </c>
      <c r="AE83" s="1061" t="str">
        <f>COUNTA(AE9:AE78)&amp;"/"&amp;38</f>
        <v>0/38</v>
      </c>
      <c r="AF83" s="1061" t="str">
        <f>COUNTA(AF9:AF78)&amp;"/"&amp;38</f>
        <v>0/38</v>
      </c>
      <c r="AG83" s="521"/>
    </row>
    <row r="84" spans="7:33" ht="15" customHeight="1" thickTop="1" thickBot="1" x14ac:dyDescent="0.25">
      <c r="P84" s="762"/>
      <c r="Q84" s="45"/>
      <c r="R84" s="8"/>
      <c r="S84" s="8"/>
      <c r="T84" s="8"/>
      <c r="U84" s="8"/>
      <c r="V84" s="8"/>
      <c r="W84" s="136"/>
      <c r="X84" s="8"/>
      <c r="Y84" s="136"/>
      <c r="Z84" s="8"/>
      <c r="AA84" s="136"/>
      <c r="AB84" s="8"/>
      <c r="AC84" s="136"/>
      <c r="AD84" s="136"/>
      <c r="AE84" s="141"/>
      <c r="AF84" s="172"/>
      <c r="AG84" s="108"/>
    </row>
    <row r="85" spans="7:33" ht="15" customHeight="1" thickTop="1" x14ac:dyDescent="0.2">
      <c r="AE85" s="117"/>
      <c r="AF85" s="117"/>
      <c r="AG85" s="117"/>
    </row>
    <row r="86" spans="7:33" ht="15" customHeight="1" thickBot="1" x14ac:dyDescent="0.25">
      <c r="AC86" s="1116" t="s">
        <v>394</v>
      </c>
      <c r="AD86" s="1117"/>
      <c r="AE86" s="1117"/>
      <c r="AF86" s="1118"/>
      <c r="AG86" s="115"/>
    </row>
    <row r="87" spans="7:33" ht="15" customHeight="1" thickTop="1" thickBot="1" x14ac:dyDescent="0.25">
      <c r="AC87" s="187"/>
      <c r="AD87" s="1119">
        <f>Übersicht!U84</f>
        <v>0</v>
      </c>
      <c r="AE87" s="1120"/>
      <c r="AF87" s="188"/>
      <c r="AG87" s="108"/>
    </row>
    <row r="88" spans="7:33" ht="13.5" thickTop="1" x14ac:dyDescent="0.2"/>
  </sheetData>
  <sheetProtection password="EF30" sheet="1" selectLockedCells="1"/>
  <customSheetViews>
    <customSheetView guid="{09FC77BA-5E56-4CC2-A2B9-223DC8DC59BC}" showGridLines="0" topLeftCell="A53">
      <selection activeCell="AA77" activeCellId="39" sqref="W6:W7 Y6:Y7 AA6:AA7 W9 W11 Y9 Y11 AA9 AA11 W13:W16 Y13:Y14 AA14 AA16 W20 AA20 W23:W27 Y23:Y27 AA23:AA27 W30:W40 Y30:Y32 Y34 AA30:AA40 W42:W60 Y44 Y48 AA42:AA60 Y55:Y60 W62:W65 W67:W68 W70:W73 W75 W77:W78 Y62:Y65 Y75 Y77:Y78 AA62:AA65 AA67:AA68 AA70:AA73 AA75 AA77:AA78"/>
      <rowBreaks count="1" manualBreakCount="1">
        <brk id="46" max="3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8">
    <mergeCell ref="B2:C2"/>
    <mergeCell ref="B5:C5"/>
    <mergeCell ref="H67:V67"/>
    <mergeCell ref="H68:V68"/>
    <mergeCell ref="H5:V5"/>
    <mergeCell ref="H28:K28"/>
    <mergeCell ref="H61:K61"/>
    <mergeCell ref="H7:O7"/>
    <mergeCell ref="H8:L8"/>
    <mergeCell ref="H10:N10"/>
    <mergeCell ref="H12:K12"/>
    <mergeCell ref="H66:O66"/>
    <mergeCell ref="H69:K69"/>
    <mergeCell ref="AH1:AH2"/>
    <mergeCell ref="AC86:AF86"/>
    <mergeCell ref="AD87:AE87"/>
    <mergeCell ref="H74:M74"/>
    <mergeCell ref="H76:P76"/>
  </mergeCells>
  <conditionalFormatting sqref="B2">
    <cfRule type="cellIs" dxfId="841" priority="56" stopIfTrue="1" operator="between">
      <formula>0</formula>
      <formula>0.99</formula>
    </cfRule>
    <cfRule type="cellIs" dxfId="840" priority="57" stopIfTrue="1" operator="between">
      <formula>1</formula>
      <formula>1.99</formula>
    </cfRule>
    <cfRule type="cellIs" dxfId="839" priority="58" stopIfTrue="1" operator="between">
      <formula>2</formula>
      <formula>3</formula>
    </cfRule>
  </conditionalFormatting>
  <conditionalFormatting sqref="AC66">
    <cfRule type="cellIs" dxfId="838" priority="53" stopIfTrue="1" operator="between">
      <formula>0</formula>
      <formula>0.99</formula>
    </cfRule>
    <cfRule type="cellIs" dxfId="837" priority="54" stopIfTrue="1" operator="between">
      <formula>1</formula>
      <formula>1.99</formula>
    </cfRule>
    <cfRule type="cellIs" dxfId="836" priority="55" stopIfTrue="1" operator="between">
      <formula>2</formula>
      <formula>3</formula>
    </cfRule>
  </conditionalFormatting>
  <conditionalFormatting sqref="AC83">
    <cfRule type="cellIs" dxfId="835" priority="50" stopIfTrue="1" operator="between">
      <formula>0</formula>
      <formula>0.99</formula>
    </cfRule>
    <cfRule type="cellIs" dxfId="834" priority="51" stopIfTrue="1" operator="between">
      <formula>1</formula>
      <formula>1.99</formula>
    </cfRule>
    <cfRule type="cellIs" dxfId="833" priority="52" stopIfTrue="1" operator="between">
      <formula>2</formula>
      <formula>3</formula>
    </cfRule>
  </conditionalFormatting>
  <conditionalFormatting sqref="AC61">
    <cfRule type="cellIs" dxfId="832" priority="95" stopIfTrue="1" operator="between">
      <formula>0</formula>
      <formula>0.99</formula>
    </cfRule>
    <cfRule type="cellIs" dxfId="831" priority="96" stopIfTrue="1" operator="between">
      <formula>1</formula>
      <formula>1.99</formula>
    </cfRule>
    <cfRule type="cellIs" dxfId="830" priority="97" stopIfTrue="1" operator="between">
      <formula>2</formula>
      <formula>3</formula>
    </cfRule>
  </conditionalFormatting>
  <conditionalFormatting sqref="AC10">
    <cfRule type="expression" dxfId="829" priority="39">
      <formula>$AC$10=FALSE</formula>
    </cfRule>
    <cfRule type="cellIs" dxfId="828" priority="92" stopIfTrue="1" operator="between">
      <formula>0</formula>
      <formula>0.99</formula>
    </cfRule>
    <cfRule type="cellIs" dxfId="827" priority="93" stopIfTrue="1" operator="between">
      <formula>1</formula>
      <formula>1.99</formula>
    </cfRule>
    <cfRule type="cellIs" dxfId="826" priority="94" stopIfTrue="1" operator="between">
      <formula>2</formula>
      <formula>3</formula>
    </cfRule>
  </conditionalFormatting>
  <conditionalFormatting sqref="AC8">
    <cfRule type="expression" dxfId="825" priority="44">
      <formula>$AC$8=FALSE</formula>
    </cfRule>
    <cfRule type="cellIs" dxfId="824" priority="86" stopIfTrue="1" operator="between">
      <formula>0</formula>
      <formula>0.99</formula>
    </cfRule>
    <cfRule type="cellIs" dxfId="823" priority="87" stopIfTrue="1" operator="between">
      <formula>1</formula>
      <formula>1.99</formula>
    </cfRule>
    <cfRule type="cellIs" dxfId="822" priority="88" stopIfTrue="1" operator="between">
      <formula>2</formula>
      <formula>3</formula>
    </cfRule>
  </conditionalFormatting>
  <conditionalFormatting sqref="AC6:AC7">
    <cfRule type="cellIs" dxfId="821" priority="84" stopIfTrue="1" operator="between">
      <formula>1</formula>
      <formula>1.99</formula>
    </cfRule>
    <cfRule type="cellIs" dxfId="820" priority="85" stopIfTrue="1" operator="between">
      <formula>2</formula>
      <formula>3</formula>
    </cfRule>
  </conditionalFormatting>
  <conditionalFormatting sqref="AC28">
    <cfRule type="cellIs" dxfId="819" priority="80" stopIfTrue="1" operator="between">
      <formula>0</formula>
      <formula>0.99</formula>
    </cfRule>
    <cfRule type="cellIs" dxfId="818" priority="81" stopIfTrue="1" operator="between">
      <formula>1</formula>
      <formula>1.99</formula>
    </cfRule>
    <cfRule type="cellIs" dxfId="817" priority="82" stopIfTrue="1" operator="between">
      <formula>2</formula>
      <formula>3</formula>
    </cfRule>
  </conditionalFormatting>
  <conditionalFormatting sqref="AC12">
    <cfRule type="cellIs" dxfId="816" priority="77" stopIfTrue="1" operator="between">
      <formula>-3</formula>
      <formula>0.99</formula>
    </cfRule>
    <cfRule type="cellIs" dxfId="815" priority="78" stopIfTrue="1" operator="between">
      <formula>1</formula>
      <formula>1.99</formula>
    </cfRule>
    <cfRule type="cellIs" dxfId="814" priority="79" stopIfTrue="1" operator="between">
      <formula>2</formula>
      <formula>3</formula>
    </cfRule>
  </conditionalFormatting>
  <conditionalFormatting sqref="AC69">
    <cfRule type="cellIs" dxfId="813" priority="74" stopIfTrue="1" operator="between">
      <formula>0</formula>
      <formula>0.99</formula>
    </cfRule>
    <cfRule type="cellIs" dxfId="812" priority="75" stopIfTrue="1" operator="between">
      <formula>1</formula>
      <formula>1.99</formula>
    </cfRule>
    <cfRule type="cellIs" dxfId="811" priority="76" stopIfTrue="1" operator="between">
      <formula>2</formula>
      <formula>3</formula>
    </cfRule>
  </conditionalFormatting>
  <conditionalFormatting sqref="AC76">
    <cfRule type="cellIs" dxfId="810" priority="65" stopIfTrue="1" operator="between">
      <formula>0</formula>
      <formula>0.99</formula>
    </cfRule>
    <cfRule type="cellIs" dxfId="809" priority="66" stopIfTrue="1" operator="between">
      <formula>1</formula>
      <formula>1.99</formula>
    </cfRule>
    <cfRule type="cellIs" dxfId="808" priority="67" stopIfTrue="1" operator="between">
      <formula>2</formula>
      <formula>3</formula>
    </cfRule>
  </conditionalFormatting>
  <conditionalFormatting sqref="AC79">
    <cfRule type="cellIs" dxfId="807" priority="62" stopIfTrue="1" operator="between">
      <formula>0</formula>
      <formula>0.99</formula>
    </cfRule>
    <cfRule type="cellIs" dxfId="806" priority="63" stopIfTrue="1" operator="between">
      <formula>1</formula>
      <formula>1.99</formula>
    </cfRule>
    <cfRule type="cellIs" dxfId="805" priority="64" stopIfTrue="1" operator="between">
      <formula>2</formula>
      <formula>3</formula>
    </cfRule>
  </conditionalFormatting>
  <conditionalFormatting sqref="AC6:AC7">
    <cfRule type="cellIs" dxfId="804" priority="83" stopIfTrue="1" operator="between">
      <formula>0</formula>
      <formula>0.99</formula>
    </cfRule>
  </conditionalFormatting>
  <conditionalFormatting sqref="AC7">
    <cfRule type="expression" dxfId="803" priority="49">
      <formula>$AC$7=FALSE</formula>
    </cfRule>
  </conditionalFormatting>
  <conditionalFormatting sqref="AC6">
    <cfRule type="expression" dxfId="802" priority="46">
      <formula>$AC$6=FALSE</formula>
    </cfRule>
  </conditionalFormatting>
  <conditionalFormatting sqref="AC9">
    <cfRule type="expression" dxfId="801" priority="45">
      <formula>$AC$9=FALSE</formula>
    </cfRule>
  </conditionalFormatting>
  <conditionalFormatting sqref="AC11">
    <cfRule type="cellIs" dxfId="800" priority="42" stopIfTrue="1" operator="between">
      <formula>1</formula>
      <formula>1.99</formula>
    </cfRule>
    <cfRule type="cellIs" dxfId="799" priority="43" stopIfTrue="1" operator="between">
      <formula>2</formula>
      <formula>3</formula>
    </cfRule>
  </conditionalFormatting>
  <conditionalFormatting sqref="AC11">
    <cfRule type="cellIs" dxfId="798" priority="41" stopIfTrue="1" operator="between">
      <formula>0</formula>
      <formula>0.99</formula>
    </cfRule>
  </conditionalFormatting>
  <conditionalFormatting sqref="AC11">
    <cfRule type="expression" dxfId="797" priority="40">
      <formula>$AC$11=FALSE</formula>
    </cfRule>
  </conditionalFormatting>
  <conditionalFormatting sqref="AC16">
    <cfRule type="expression" dxfId="796" priority="38">
      <formula>$AC$16=FALSE</formula>
    </cfRule>
  </conditionalFormatting>
  <conditionalFormatting sqref="AC20">
    <cfRule type="expression" dxfId="795" priority="37">
      <formula>$AC$20=FALSE</formula>
    </cfRule>
  </conditionalFormatting>
  <conditionalFormatting sqref="AC23">
    <cfRule type="expression" dxfId="794" priority="36">
      <formula>$AC$23=FALSE</formula>
    </cfRule>
  </conditionalFormatting>
  <conditionalFormatting sqref="AC24">
    <cfRule type="expression" dxfId="793" priority="35">
      <formula>$AC$23=FALSE</formula>
    </cfRule>
  </conditionalFormatting>
  <conditionalFormatting sqref="AC25">
    <cfRule type="expression" dxfId="792" priority="34">
      <formula>$AC$25=FALSE</formula>
    </cfRule>
  </conditionalFormatting>
  <conditionalFormatting sqref="AC26">
    <cfRule type="expression" dxfId="791" priority="33">
      <formula>$AC$26=FALSE</formula>
    </cfRule>
  </conditionalFormatting>
  <conditionalFormatting sqref="AC27">
    <cfRule type="expression" dxfId="790" priority="32">
      <formula>$AC$27=FALSE</formula>
    </cfRule>
  </conditionalFormatting>
  <conditionalFormatting sqref="AC33">
    <cfRule type="expression" dxfId="789" priority="31">
      <formula>$AC$33=FALSE</formula>
    </cfRule>
  </conditionalFormatting>
  <conditionalFormatting sqref="AC35">
    <cfRule type="expression" dxfId="788" priority="30">
      <formula>$AC$35=FALSE</formula>
    </cfRule>
  </conditionalFormatting>
  <conditionalFormatting sqref="AC47">
    <cfRule type="expression" dxfId="787" priority="29">
      <formula>$AC$47=FALSE</formula>
    </cfRule>
  </conditionalFormatting>
  <conditionalFormatting sqref="AC48">
    <cfRule type="expression" dxfId="786" priority="28">
      <formula>$AC$48=FALSE</formula>
    </cfRule>
  </conditionalFormatting>
  <conditionalFormatting sqref="AC49">
    <cfRule type="expression" dxfId="785" priority="27">
      <formula>$AC$49=FALSE</formula>
    </cfRule>
  </conditionalFormatting>
  <conditionalFormatting sqref="AC50">
    <cfRule type="expression" dxfId="784" priority="26">
      <formula>$AC$50=FALSE</formula>
    </cfRule>
  </conditionalFormatting>
  <conditionalFormatting sqref="AC51">
    <cfRule type="expression" dxfId="783" priority="25">
      <formula>$AC$51=FALSE</formula>
    </cfRule>
  </conditionalFormatting>
  <conditionalFormatting sqref="AC52">
    <cfRule type="expression" dxfId="782" priority="24">
      <formula>$AC$52=FALSE</formula>
    </cfRule>
  </conditionalFormatting>
  <conditionalFormatting sqref="AC53">
    <cfRule type="expression" dxfId="781" priority="23">
      <formula>$AC$53=FALSE</formula>
    </cfRule>
  </conditionalFormatting>
  <conditionalFormatting sqref="AC54">
    <cfRule type="expression" dxfId="780" priority="22">
      <formula>$AC$54=FALSE</formula>
    </cfRule>
  </conditionalFormatting>
  <conditionalFormatting sqref="AC55">
    <cfRule type="expression" dxfId="779" priority="21">
      <formula>$AC$55=FALSE</formula>
    </cfRule>
  </conditionalFormatting>
  <conditionalFormatting sqref="AC56">
    <cfRule type="expression" dxfId="778" priority="20">
      <formula>$AC$56=FALSE</formula>
    </cfRule>
  </conditionalFormatting>
  <conditionalFormatting sqref="AC57">
    <cfRule type="expression" dxfId="777" priority="19">
      <formula>$AC$57=FALSE</formula>
    </cfRule>
  </conditionalFormatting>
  <conditionalFormatting sqref="AC58">
    <cfRule type="expression" dxfId="776" priority="18">
      <formula>$AC$58=FALSE</formula>
    </cfRule>
  </conditionalFormatting>
  <conditionalFormatting sqref="AC59">
    <cfRule type="expression" dxfId="775" priority="17">
      <formula>$AC$59=FALSE</formula>
    </cfRule>
  </conditionalFormatting>
  <conditionalFormatting sqref="AC60">
    <cfRule type="expression" dxfId="774" priority="16">
      <formula>$AC$60=FALSE</formula>
    </cfRule>
  </conditionalFormatting>
  <conditionalFormatting sqref="AC62">
    <cfRule type="expression" dxfId="773" priority="15">
      <formula>$AC$62=FALSE</formula>
    </cfRule>
  </conditionalFormatting>
  <conditionalFormatting sqref="AC63">
    <cfRule type="expression" dxfId="772" priority="14">
      <formula>$AC$63=FALSE</formula>
    </cfRule>
  </conditionalFormatting>
  <conditionalFormatting sqref="AC64">
    <cfRule type="expression" dxfId="771" priority="13">
      <formula>$AC$64=FALSE</formula>
    </cfRule>
  </conditionalFormatting>
  <conditionalFormatting sqref="AC65">
    <cfRule type="expression" dxfId="770" priority="12">
      <formula>$AC$65=FALSE</formula>
    </cfRule>
  </conditionalFormatting>
  <conditionalFormatting sqref="AC67">
    <cfRule type="expression" dxfId="769" priority="11">
      <formula>$AC$67=FALSE</formula>
    </cfRule>
  </conditionalFormatting>
  <conditionalFormatting sqref="AC68">
    <cfRule type="expression" dxfId="768" priority="10">
      <formula>$AC$68=FALSE</formula>
    </cfRule>
  </conditionalFormatting>
  <conditionalFormatting sqref="AC70">
    <cfRule type="expression" dxfId="767" priority="9">
      <formula>$AC$70=FALSE</formula>
    </cfRule>
  </conditionalFormatting>
  <conditionalFormatting sqref="AC71">
    <cfRule type="expression" dxfId="766" priority="8">
      <formula>$AC$71=FALSE</formula>
    </cfRule>
  </conditionalFormatting>
  <conditionalFormatting sqref="AC72">
    <cfRule type="expression" dxfId="765" priority="7">
      <formula>$AC$72=FALSE</formula>
    </cfRule>
  </conditionalFormatting>
  <conditionalFormatting sqref="AC73">
    <cfRule type="expression" dxfId="764" priority="6">
      <formula>$AC$73=FALSE</formula>
    </cfRule>
  </conditionalFormatting>
  <conditionalFormatting sqref="AC75">
    <cfRule type="expression" dxfId="763" priority="5">
      <formula>$AC$75=FALSE</formula>
    </cfRule>
  </conditionalFormatting>
  <conditionalFormatting sqref="AC74">
    <cfRule type="expression" dxfId="762" priority="1">
      <formula>$AC$74=FALSE</formula>
    </cfRule>
    <cfRule type="cellIs" dxfId="761" priority="2" stopIfTrue="1" operator="between">
      <formula>0</formula>
      <formula>0.99</formula>
    </cfRule>
    <cfRule type="cellIs" dxfId="760" priority="3" stopIfTrue="1" operator="between">
      <formula>1</formula>
      <formula>1.99</formula>
    </cfRule>
    <cfRule type="cellIs" dxfId="759" priority="4" stopIfTrue="1" operator="between">
      <formula>2</formula>
      <formula>3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8:AC10 AC69 AC66 AC61 AC74" formula="1"/>
    <ignoredError sqref="AC75" unlockedFormula="1"/>
  </ignoredErrors>
  <legacyDrawing r:id="rId3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/>
  <dimension ref="B1:AH42"/>
  <sheetViews>
    <sheetView showGridLines="0" topLeftCell="A16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779"/>
    <col min="24" max="24" width="14.7109375" customWidth="1"/>
    <col min="25" max="25" width="3.28515625" style="779"/>
    <col min="26" max="26" width="14.7109375" customWidth="1"/>
    <col min="27" max="27" width="3.28515625" style="779"/>
    <col min="28" max="28" width="14.7109375" customWidth="1"/>
    <col min="29" max="29" width="4.7109375" style="117" customWidth="1"/>
    <col min="30" max="32" width="4" style="117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AC37</f>
        <v>0</v>
      </c>
      <c r="C2" s="1143"/>
      <c r="D2" s="135">
        <v>2</v>
      </c>
      <c r="F2" s="863" t="s">
        <v>1286</v>
      </c>
      <c r="N2" s="167"/>
      <c r="O2" s="167"/>
      <c r="AH2" s="1098"/>
    </row>
    <row r="3" spans="2:34" ht="15" customHeight="1" thickTop="1" thickBot="1" x14ac:dyDescent="0.3">
      <c r="F3" s="6"/>
      <c r="H3" s="3"/>
    </row>
    <row r="4" spans="2:34" ht="15" customHeight="1" thickTop="1" thickBot="1" x14ac:dyDescent="0.25">
      <c r="B4" s="186" t="s">
        <v>396</v>
      </c>
      <c r="H4" s="1107" t="s">
        <v>0</v>
      </c>
      <c r="I4" s="1108"/>
      <c r="J4" s="1108"/>
      <c r="K4" s="1108"/>
      <c r="L4" s="1108"/>
      <c r="M4" s="1108"/>
      <c r="N4" s="1108"/>
      <c r="O4" s="1108"/>
      <c r="P4" s="1108"/>
      <c r="Q4" s="1108"/>
      <c r="R4" s="1108"/>
      <c r="S4" s="1108"/>
      <c r="T4" s="1108"/>
      <c r="U4" s="1108"/>
      <c r="V4" s="1108"/>
      <c r="W4" s="780">
        <v>0</v>
      </c>
      <c r="X4" s="65"/>
      <c r="Y4" s="780">
        <v>1</v>
      </c>
      <c r="Z4" s="65"/>
      <c r="AA4" s="780">
        <v>3</v>
      </c>
      <c r="AB4" s="66"/>
      <c r="AC4" s="11" t="s">
        <v>18</v>
      </c>
      <c r="AD4" s="14" t="s">
        <v>1</v>
      </c>
      <c r="AE4" s="4" t="s">
        <v>390</v>
      </c>
      <c r="AF4" s="14" t="s">
        <v>389</v>
      </c>
      <c r="AG4" s="14" t="s">
        <v>1060</v>
      </c>
      <c r="AH4" s="60" t="s">
        <v>2</v>
      </c>
    </row>
    <row r="5" spans="2:34" ht="15" customHeight="1" thickTop="1" thickBot="1" x14ac:dyDescent="0.25">
      <c r="B5" s="1119">
        <f>Übersicht!U96</f>
        <v>0</v>
      </c>
      <c r="C5" s="1185"/>
      <c r="H5" s="235" t="s">
        <v>735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14"/>
      <c r="X5" s="84"/>
      <c r="Y5" s="819"/>
      <c r="Z5" s="84"/>
      <c r="AA5" s="819"/>
      <c r="AB5" s="366"/>
      <c r="AC5" s="370"/>
      <c r="AD5" s="376"/>
      <c r="AE5" s="376"/>
      <c r="AF5" s="206"/>
      <c r="AG5" s="206"/>
      <c r="AH5" s="936"/>
    </row>
    <row r="6" spans="2:34" ht="15" customHeight="1" thickTop="1" x14ac:dyDescent="0.2">
      <c r="B6" s="309"/>
      <c r="C6" s="160"/>
      <c r="H6" s="226" t="s">
        <v>736</v>
      </c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815"/>
      <c r="X6" s="257"/>
      <c r="Y6" s="820"/>
      <c r="Z6" s="257"/>
      <c r="AA6" s="820"/>
      <c r="AB6" s="374"/>
      <c r="AC6" s="256"/>
      <c r="AD6" s="378"/>
      <c r="AE6" s="378"/>
      <c r="AF6" s="377"/>
      <c r="AG6" s="377"/>
      <c r="AH6" s="947"/>
    </row>
    <row r="7" spans="2:34" ht="15" customHeight="1" x14ac:dyDescent="0.2">
      <c r="B7" s="309"/>
      <c r="C7" s="160"/>
      <c r="H7" s="358" t="s">
        <v>672</v>
      </c>
      <c r="I7" s="114"/>
      <c r="J7" s="114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816" t="s">
        <v>716</v>
      </c>
      <c r="X7" s="986"/>
      <c r="Y7" s="808" t="s">
        <v>717</v>
      </c>
      <c r="Z7" s="986"/>
      <c r="AA7" s="808" t="s">
        <v>718</v>
      </c>
      <c r="AB7" s="987"/>
      <c r="AC7" s="375"/>
      <c r="AD7" s="216"/>
      <c r="AE7" s="324"/>
      <c r="AF7" s="324"/>
      <c r="AG7" s="324"/>
      <c r="AH7" s="946"/>
    </row>
    <row r="8" spans="2:34" ht="15" customHeight="1" thickBot="1" x14ac:dyDescent="0.25">
      <c r="B8" s="309"/>
      <c r="C8" s="160"/>
      <c r="H8" s="1158" t="s">
        <v>213</v>
      </c>
      <c r="I8" s="1159"/>
      <c r="J8" s="1159"/>
      <c r="K8" s="1207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54"/>
      <c r="W8" s="822"/>
      <c r="X8" s="243"/>
      <c r="Y8" s="821"/>
      <c r="Z8" s="243"/>
      <c r="AA8" s="822"/>
      <c r="AB8" s="243"/>
      <c r="AC8" s="228">
        <f>(AC9+AC10+AC11+AC12)/4</f>
        <v>0</v>
      </c>
      <c r="AD8" s="133">
        <v>1</v>
      </c>
      <c r="AE8" s="359"/>
      <c r="AF8" s="324"/>
      <c r="AG8" s="324"/>
      <c r="AH8" s="946"/>
    </row>
    <row r="9" spans="2:34" ht="15" customHeight="1" thickBot="1" x14ac:dyDescent="0.25">
      <c r="H9" s="355" t="s">
        <v>633</v>
      </c>
      <c r="I9" s="63"/>
      <c r="J9" s="356"/>
      <c r="K9" s="4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961"/>
      <c r="X9" s="23" t="s">
        <v>24</v>
      </c>
      <c r="Y9" s="787"/>
      <c r="Z9" s="23"/>
      <c r="AA9" s="871"/>
      <c r="AB9" s="23" t="s">
        <v>25</v>
      </c>
      <c r="AC9" s="723" t="b">
        <f>IF(W9="x",0,IF(Y9="x",1,IF(AA9="x",3)))</f>
        <v>0</v>
      </c>
      <c r="AD9" s="70">
        <v>1</v>
      </c>
      <c r="AE9" s="915"/>
      <c r="AF9" s="915"/>
      <c r="AG9" s="162"/>
      <c r="AH9" s="893"/>
    </row>
    <row r="10" spans="2:34" ht="15" customHeight="1" thickBot="1" x14ac:dyDescent="0.25">
      <c r="H10" s="27" t="s">
        <v>699</v>
      </c>
      <c r="I10" s="28"/>
      <c r="J10" s="28"/>
      <c r="K10" s="23"/>
      <c r="L10" s="23"/>
      <c r="M10" s="23"/>
      <c r="N10" s="23"/>
      <c r="O10" s="23"/>
      <c r="P10" s="23"/>
      <c r="Q10" s="23"/>
      <c r="R10" s="23"/>
      <c r="S10" s="28"/>
      <c r="T10" s="28"/>
      <c r="U10" s="28"/>
      <c r="V10" s="28"/>
      <c r="W10" s="988"/>
      <c r="X10" s="28" t="s">
        <v>24</v>
      </c>
      <c r="Y10" s="784"/>
      <c r="Z10" s="28"/>
      <c r="AA10" s="989"/>
      <c r="AB10" s="28" t="s">
        <v>25</v>
      </c>
      <c r="AC10" s="723" t="b">
        <f t="shared" ref="AC10:AC32" si="0">IF(W10="x",0,IF(Y10="x",1,IF(AA10="x",3)))</f>
        <v>0</v>
      </c>
      <c r="AD10" s="70">
        <v>1</v>
      </c>
      <c r="AE10" s="914"/>
      <c r="AF10" s="914"/>
      <c r="AG10" s="163"/>
      <c r="AH10" s="894"/>
    </row>
    <row r="11" spans="2:34" ht="15" customHeight="1" thickBot="1" x14ac:dyDescent="0.25">
      <c r="H11" s="27" t="s">
        <v>701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961"/>
      <c r="X11" s="28" t="s">
        <v>24</v>
      </c>
      <c r="Y11" s="783"/>
      <c r="Z11" s="28"/>
      <c r="AA11" s="871"/>
      <c r="AB11" s="28" t="s">
        <v>25</v>
      </c>
      <c r="AC11" s="723" t="b">
        <f t="shared" si="0"/>
        <v>0</v>
      </c>
      <c r="AD11" s="70">
        <v>1</v>
      </c>
      <c r="AE11" s="914"/>
      <c r="AF11" s="914"/>
      <c r="AG11" s="163"/>
      <c r="AH11" s="894"/>
    </row>
    <row r="12" spans="2:34" ht="15" customHeight="1" thickBot="1" x14ac:dyDescent="0.25">
      <c r="H12" s="27" t="s">
        <v>634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961"/>
      <c r="X12" s="28" t="s">
        <v>24</v>
      </c>
      <c r="Y12" s="784"/>
      <c r="Z12" s="28"/>
      <c r="AA12" s="871"/>
      <c r="AB12" s="28" t="s">
        <v>25</v>
      </c>
      <c r="AC12" s="723" t="b">
        <f t="shared" si="0"/>
        <v>0</v>
      </c>
      <c r="AD12" s="70">
        <v>1</v>
      </c>
      <c r="AE12" s="914"/>
      <c r="AF12" s="914"/>
      <c r="AG12" s="163"/>
      <c r="AH12" s="894"/>
    </row>
    <row r="13" spans="2:34" ht="15" customHeight="1" thickBot="1" x14ac:dyDescent="0.25">
      <c r="H13" s="1158" t="s">
        <v>671</v>
      </c>
      <c r="I13" s="1159"/>
      <c r="J13" s="1159"/>
      <c r="K13" s="1159"/>
      <c r="L13" s="1159"/>
      <c r="M13" s="1160"/>
      <c r="N13" s="28"/>
      <c r="O13" s="28"/>
      <c r="P13" s="28"/>
      <c r="Q13" s="28"/>
      <c r="R13" s="28"/>
      <c r="S13" s="28"/>
      <c r="T13" s="28"/>
      <c r="U13" s="28"/>
      <c r="V13" s="28"/>
      <c r="W13" s="961"/>
      <c r="X13" s="28" t="s">
        <v>24</v>
      </c>
      <c r="Y13" s="788"/>
      <c r="Z13" s="28"/>
      <c r="AA13" s="871"/>
      <c r="AB13" s="28" t="s">
        <v>25</v>
      </c>
      <c r="AC13" s="145">
        <f>(AC14+AC15)/2</f>
        <v>0</v>
      </c>
      <c r="AD13" s="133">
        <v>1</v>
      </c>
      <c r="AE13" s="163"/>
      <c r="AF13" s="163"/>
      <c r="AG13" s="163"/>
      <c r="AH13" s="985"/>
    </row>
    <row r="14" spans="2:34" ht="15" customHeight="1" thickBot="1" x14ac:dyDescent="0.25">
      <c r="H14" s="27" t="s">
        <v>700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961"/>
      <c r="X14" s="28" t="s">
        <v>31</v>
      </c>
      <c r="Y14" s="961"/>
      <c r="Z14" s="59" t="s">
        <v>632</v>
      </c>
      <c r="AA14" s="871"/>
      <c r="AB14" s="28" t="s">
        <v>1091</v>
      </c>
      <c r="AC14" s="723" t="b">
        <f t="shared" si="0"/>
        <v>0</v>
      </c>
      <c r="AD14" s="70">
        <v>1</v>
      </c>
      <c r="AE14" s="914"/>
      <c r="AF14" s="914"/>
      <c r="AG14" s="544">
        <v>35</v>
      </c>
      <c r="AH14" s="894"/>
    </row>
    <row r="15" spans="2:34" ht="15" customHeight="1" thickBot="1" x14ac:dyDescent="0.25">
      <c r="H15" s="31" t="s">
        <v>15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961"/>
      <c r="X15" s="110" t="s">
        <v>34</v>
      </c>
      <c r="Y15" s="782"/>
      <c r="Z15" s="59"/>
      <c r="AA15" s="871"/>
      <c r="AB15" s="110" t="s">
        <v>35</v>
      </c>
      <c r="AC15" s="723" t="b">
        <f t="shared" si="0"/>
        <v>0</v>
      </c>
      <c r="AD15" s="70">
        <v>1</v>
      </c>
      <c r="AE15" s="914"/>
      <c r="AF15" s="914"/>
      <c r="AG15" s="163"/>
      <c r="AH15" s="894"/>
    </row>
    <row r="16" spans="2:34" ht="15" customHeight="1" thickBot="1" x14ac:dyDescent="0.25">
      <c r="H16" s="1158" t="s">
        <v>647</v>
      </c>
      <c r="I16" s="1159"/>
      <c r="J16" s="1159"/>
      <c r="K16" s="116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754"/>
      <c r="W16" s="791"/>
      <c r="X16" s="110"/>
      <c r="Y16" s="787"/>
      <c r="Z16" s="59"/>
      <c r="AA16" s="791"/>
      <c r="AB16" s="110"/>
      <c r="AC16" s="145">
        <f>(AC17+AC18+AC20+AC21+AC22+AC23)/6</f>
        <v>0</v>
      </c>
      <c r="AD16" s="133">
        <v>3</v>
      </c>
      <c r="AE16" s="163"/>
      <c r="AF16" s="163"/>
      <c r="AG16" s="163"/>
      <c r="AH16" s="985"/>
    </row>
    <row r="17" spans="7:34" ht="15" customHeight="1" thickBot="1" x14ac:dyDescent="0.25">
      <c r="H17" s="244" t="s">
        <v>15</v>
      </c>
      <c r="I17" s="51"/>
      <c r="J17" s="51"/>
      <c r="K17" s="51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961"/>
      <c r="X17" s="110" t="s">
        <v>34</v>
      </c>
      <c r="Y17" s="787"/>
      <c r="Z17" s="59"/>
      <c r="AA17" s="871"/>
      <c r="AB17" s="110" t="s">
        <v>35</v>
      </c>
      <c r="AC17" s="723" t="b">
        <f t="shared" si="0"/>
        <v>0</v>
      </c>
      <c r="AD17" s="70">
        <v>1</v>
      </c>
      <c r="AE17" s="914"/>
      <c r="AF17" s="914"/>
      <c r="AG17" s="163"/>
      <c r="AH17" s="894"/>
    </row>
    <row r="18" spans="7:34" ht="15" customHeight="1" thickBot="1" x14ac:dyDescent="0.25">
      <c r="H18" s="27" t="s">
        <v>248</v>
      </c>
      <c r="I18" s="28"/>
      <c r="J18" s="28"/>
      <c r="K18" s="150"/>
      <c r="L18" s="150"/>
      <c r="M18" s="150"/>
      <c r="N18" s="150"/>
      <c r="O18" s="150"/>
      <c r="P18" s="150"/>
      <c r="Q18" s="150"/>
      <c r="R18" s="150"/>
      <c r="S18" s="28"/>
      <c r="T18" s="28"/>
      <c r="U18" s="28"/>
      <c r="V18" s="28"/>
      <c r="W18" s="961"/>
      <c r="X18" s="28" t="s">
        <v>24</v>
      </c>
      <c r="Y18" s="784"/>
      <c r="Z18" s="28"/>
      <c r="AA18" s="871"/>
      <c r="AB18" s="28" t="s">
        <v>25</v>
      </c>
      <c r="AC18" s="723" t="b">
        <f t="shared" si="0"/>
        <v>0</v>
      </c>
      <c r="AD18" s="70">
        <v>1</v>
      </c>
      <c r="AE18" s="914"/>
      <c r="AF18" s="914"/>
      <c r="AG18" s="163"/>
      <c r="AH18" s="894"/>
    </row>
    <row r="19" spans="7:34" ht="15" customHeight="1" thickBot="1" x14ac:dyDescent="0.25">
      <c r="G19" s="167"/>
      <c r="H19" s="31" t="s">
        <v>710</v>
      </c>
      <c r="I19" s="28"/>
      <c r="J19" s="28"/>
      <c r="K19" s="20"/>
      <c r="L19" s="28"/>
      <c r="M19" s="28"/>
      <c r="N19" s="28"/>
      <c r="O19" s="28"/>
      <c r="P19" s="28"/>
      <c r="Q19" s="28"/>
      <c r="R19" s="20"/>
      <c r="S19" s="28"/>
      <c r="T19" s="28"/>
      <c r="U19" s="28"/>
      <c r="V19" s="754"/>
      <c r="W19" s="782"/>
      <c r="X19" s="110"/>
      <c r="Y19" s="787"/>
      <c r="Z19" s="28"/>
      <c r="AA19" s="783"/>
      <c r="AB19" s="28"/>
      <c r="AC19" s="723"/>
      <c r="AD19" s="137"/>
      <c r="AE19" s="177"/>
      <c r="AF19" s="177"/>
      <c r="AG19" s="177"/>
      <c r="AH19" s="894"/>
    </row>
    <row r="20" spans="7:34" ht="15" customHeight="1" thickBot="1" x14ac:dyDescent="0.25">
      <c r="H20" s="27" t="s">
        <v>702</v>
      </c>
      <c r="I20" s="28"/>
      <c r="J20" s="28"/>
      <c r="K20" s="20"/>
      <c r="L20" s="28"/>
      <c r="M20" s="28"/>
      <c r="N20" s="28"/>
      <c r="O20" s="28"/>
      <c r="P20" s="28"/>
      <c r="Q20" s="28"/>
      <c r="R20" s="20"/>
      <c r="S20" s="28"/>
      <c r="T20" s="28"/>
      <c r="U20" s="28"/>
      <c r="V20" s="28"/>
      <c r="W20" s="961"/>
      <c r="X20" s="28" t="s">
        <v>24</v>
      </c>
      <c r="Y20" s="787"/>
      <c r="Z20" s="28"/>
      <c r="AA20" s="871"/>
      <c r="AB20" s="28" t="s">
        <v>25</v>
      </c>
      <c r="AC20" s="723" t="b">
        <f t="shared" si="0"/>
        <v>0</v>
      </c>
      <c r="AD20" s="70">
        <v>1</v>
      </c>
      <c r="AE20" s="914"/>
      <c r="AF20" s="914"/>
      <c r="AG20" s="544">
        <v>35</v>
      </c>
      <c r="AH20" s="894"/>
    </row>
    <row r="21" spans="7:34" ht="15" customHeight="1" thickBot="1" x14ac:dyDescent="0.25">
      <c r="G21" s="167"/>
      <c r="H21" s="31" t="s">
        <v>714</v>
      </c>
      <c r="I21" s="28"/>
      <c r="J21" s="28"/>
      <c r="K21" s="20"/>
      <c r="L21" s="28"/>
      <c r="M21" s="28"/>
      <c r="N21" s="28"/>
      <c r="O21" s="28"/>
      <c r="P21" s="28"/>
      <c r="Q21" s="28"/>
      <c r="R21" s="20"/>
      <c r="S21" s="28"/>
      <c r="T21" s="28"/>
      <c r="U21" s="28"/>
      <c r="V21" s="28"/>
      <c r="W21" s="976"/>
      <c r="X21" s="110" t="s">
        <v>24</v>
      </c>
      <c r="Y21" s="783"/>
      <c r="Z21" s="28"/>
      <c r="AA21" s="975"/>
      <c r="AB21" s="110" t="s">
        <v>25</v>
      </c>
      <c r="AC21" s="723" t="b">
        <f t="shared" si="0"/>
        <v>0</v>
      </c>
      <c r="AD21" s="70">
        <v>1</v>
      </c>
      <c r="AE21" s="966"/>
      <c r="AF21" s="966"/>
      <c r="AG21" s="550">
        <v>35</v>
      </c>
      <c r="AH21" s="894"/>
    </row>
    <row r="22" spans="7:34" ht="15" customHeight="1" thickBot="1" x14ac:dyDescent="0.25">
      <c r="G22" s="167"/>
      <c r="H22" s="31" t="s">
        <v>319</v>
      </c>
      <c r="I22" s="28"/>
      <c r="J22" s="28"/>
      <c r="K22" s="20"/>
      <c r="L22" s="28"/>
      <c r="M22" s="28"/>
      <c r="N22" s="28"/>
      <c r="O22" s="28"/>
      <c r="P22" s="28"/>
      <c r="Q22" s="28"/>
      <c r="R22" s="20"/>
      <c r="S22" s="28"/>
      <c r="T22" s="28"/>
      <c r="U22" s="28"/>
      <c r="V22" s="28"/>
      <c r="W22" s="961"/>
      <c r="X22" s="110" t="s">
        <v>101</v>
      </c>
      <c r="Y22" s="961"/>
      <c r="Z22" s="368" t="s">
        <v>713</v>
      </c>
      <c r="AA22" s="871"/>
      <c r="AB22" s="110" t="s">
        <v>100</v>
      </c>
      <c r="AC22" s="723" t="b">
        <f t="shared" si="0"/>
        <v>0</v>
      </c>
      <c r="AD22" s="70">
        <v>1</v>
      </c>
      <c r="AE22" s="966"/>
      <c r="AF22" s="966"/>
      <c r="AG22" s="177"/>
      <c r="AH22" s="894"/>
    </row>
    <row r="23" spans="7:34" ht="15" customHeight="1" thickBot="1" x14ac:dyDescent="0.25">
      <c r="H23" s="31" t="s">
        <v>651</v>
      </c>
      <c r="I23" s="28"/>
      <c r="J23" s="28"/>
      <c r="K23" s="72"/>
      <c r="L23" s="28"/>
      <c r="M23" s="28"/>
      <c r="N23" s="28"/>
      <c r="O23" s="28"/>
      <c r="P23" s="28"/>
      <c r="Q23" s="28"/>
      <c r="R23" s="72"/>
      <c r="S23" s="28"/>
      <c r="T23" s="28"/>
      <c r="U23" s="28"/>
      <c r="V23" s="158"/>
      <c r="W23" s="961"/>
      <c r="X23" s="364" t="s">
        <v>652</v>
      </c>
      <c r="Y23" s="961"/>
      <c r="Z23" s="155" t="s">
        <v>723</v>
      </c>
      <c r="AA23" s="871"/>
      <c r="AB23" s="364" t="s">
        <v>724</v>
      </c>
      <c r="AC23" s="723" t="b">
        <f t="shared" si="0"/>
        <v>0</v>
      </c>
      <c r="AD23" s="70">
        <v>1</v>
      </c>
      <c r="AE23" s="914"/>
      <c r="AF23" s="914"/>
      <c r="AG23" s="163"/>
      <c r="AH23" s="896"/>
    </row>
    <row r="24" spans="7:34" ht="15" customHeight="1" thickBot="1" x14ac:dyDescent="0.25">
      <c r="H24" s="1205" t="s">
        <v>670</v>
      </c>
      <c r="I24" s="1206"/>
      <c r="J24" s="1206"/>
      <c r="K24" s="1207"/>
      <c r="L24" s="23"/>
      <c r="M24" s="23"/>
      <c r="N24" s="23"/>
      <c r="O24" s="23"/>
      <c r="P24" s="23"/>
      <c r="Q24" s="23"/>
      <c r="R24" s="6"/>
      <c r="S24" s="23"/>
      <c r="T24" s="23"/>
      <c r="U24" s="23"/>
      <c r="V24" s="754"/>
      <c r="W24" s="787"/>
      <c r="X24" s="28"/>
      <c r="Y24" s="787"/>
      <c r="Z24" s="28"/>
      <c r="AA24" s="787"/>
      <c r="AB24" s="28"/>
      <c r="AC24" s="228">
        <f>(AC25+AC27+AC28+AC29+AC30+AC31+AC32)/7</f>
        <v>0</v>
      </c>
      <c r="AD24" s="566">
        <v>1</v>
      </c>
      <c r="AE24" s="221"/>
      <c r="AF24" s="221"/>
      <c r="AG24" s="221"/>
      <c r="AH24" s="985"/>
    </row>
    <row r="25" spans="7:34" ht="15" customHeight="1" thickBot="1" x14ac:dyDescent="0.25">
      <c r="H25" s="31" t="s">
        <v>15</v>
      </c>
      <c r="I25" s="28"/>
      <c r="J25" s="28"/>
      <c r="K25" s="72"/>
      <c r="L25" s="28"/>
      <c r="M25" s="28"/>
      <c r="N25" s="28"/>
      <c r="O25" s="28"/>
      <c r="P25" s="28"/>
      <c r="Q25" s="28"/>
      <c r="R25" s="72"/>
      <c r="S25" s="28"/>
      <c r="T25" s="28"/>
      <c r="U25" s="28"/>
      <c r="V25" s="28"/>
      <c r="W25" s="961"/>
      <c r="X25" s="190" t="s">
        <v>34</v>
      </c>
      <c r="Y25" s="787"/>
      <c r="Z25" s="110"/>
      <c r="AA25" s="871"/>
      <c r="AB25" s="295" t="s">
        <v>35</v>
      </c>
      <c r="AC25" s="723" t="b">
        <f t="shared" si="0"/>
        <v>0</v>
      </c>
      <c r="AD25" s="70">
        <v>1</v>
      </c>
      <c r="AE25" s="914"/>
      <c r="AF25" s="914"/>
      <c r="AG25" s="163"/>
      <c r="AH25" s="894"/>
    </row>
    <row r="26" spans="7:34" ht="15" customHeight="1" thickBot="1" x14ac:dyDescent="0.25">
      <c r="H26" s="27" t="s">
        <v>703</v>
      </c>
      <c r="I26" s="28"/>
      <c r="J26" s="28"/>
      <c r="K26" s="338"/>
      <c r="L26" s="28"/>
      <c r="M26" s="28"/>
      <c r="N26" s="28"/>
      <c r="O26" s="28"/>
      <c r="P26" s="28"/>
      <c r="Q26" s="28"/>
      <c r="R26" s="72"/>
      <c r="S26" s="28"/>
      <c r="T26" s="28"/>
      <c r="U26" s="28"/>
      <c r="V26" s="754"/>
      <c r="W26" s="783"/>
      <c r="X26" s="23"/>
      <c r="Y26" s="783"/>
      <c r="Z26" s="23"/>
      <c r="AA26" s="783"/>
      <c r="AB26" s="28"/>
      <c r="AC26" s="383"/>
      <c r="AD26" s="137"/>
      <c r="AE26" s="177"/>
      <c r="AF26" s="177"/>
      <c r="AG26" s="177"/>
      <c r="AH26" s="894"/>
    </row>
    <row r="27" spans="7:34" ht="15" customHeight="1" thickBot="1" x14ac:dyDescent="0.25">
      <c r="H27" s="31" t="s">
        <v>704</v>
      </c>
      <c r="I27" s="28"/>
      <c r="J27" s="28"/>
      <c r="K27" s="72"/>
      <c r="L27" s="28"/>
      <c r="M27" s="28"/>
      <c r="N27" s="28"/>
      <c r="O27" s="28"/>
      <c r="P27" s="28"/>
      <c r="Q27" s="28"/>
      <c r="R27" s="72"/>
      <c r="S27" s="28"/>
      <c r="T27" s="28"/>
      <c r="U27" s="28"/>
      <c r="V27" s="158"/>
      <c r="W27" s="990"/>
      <c r="X27" s="363" t="s">
        <v>667</v>
      </c>
      <c r="Y27" s="961"/>
      <c r="Z27" s="149" t="s">
        <v>705</v>
      </c>
      <c r="AA27" s="975"/>
      <c r="AB27" s="149" t="s">
        <v>706</v>
      </c>
      <c r="AC27" s="723" t="b">
        <f t="shared" si="0"/>
        <v>0</v>
      </c>
      <c r="AD27" s="137">
        <v>1</v>
      </c>
      <c r="AE27" s="966"/>
      <c r="AF27" s="966"/>
      <c r="AG27" s="177"/>
      <c r="AH27" s="894"/>
    </row>
    <row r="28" spans="7:34" ht="15" customHeight="1" thickBot="1" x14ac:dyDescent="0.25">
      <c r="H28" s="31" t="s">
        <v>643</v>
      </c>
      <c r="I28" s="28"/>
      <c r="J28" s="28"/>
      <c r="K28" s="72"/>
      <c r="L28" s="28"/>
      <c r="M28" s="28"/>
      <c r="N28" s="28"/>
      <c r="O28" s="28"/>
      <c r="P28" s="28"/>
      <c r="Q28" s="28"/>
      <c r="R28" s="72"/>
      <c r="S28" s="28"/>
      <c r="T28" s="28"/>
      <c r="U28" s="28"/>
      <c r="V28" s="28"/>
      <c r="W28" s="961"/>
      <c r="X28" s="190" t="s">
        <v>632</v>
      </c>
      <c r="Y28" s="784"/>
      <c r="Z28" s="110"/>
      <c r="AA28" s="871"/>
      <c r="AB28" s="295" t="s">
        <v>644</v>
      </c>
      <c r="AC28" s="723" t="b">
        <f t="shared" si="0"/>
        <v>0</v>
      </c>
      <c r="AD28" s="137">
        <v>1</v>
      </c>
      <c r="AE28" s="914"/>
      <c r="AF28" s="914"/>
      <c r="AG28" s="163"/>
      <c r="AH28" s="894"/>
    </row>
    <row r="29" spans="7:34" ht="15" customHeight="1" thickBot="1" x14ac:dyDescent="0.25">
      <c r="H29" s="31" t="s">
        <v>668</v>
      </c>
      <c r="I29" s="28"/>
      <c r="J29" s="28"/>
      <c r="K29" s="72"/>
      <c r="L29" s="28"/>
      <c r="M29" s="28"/>
      <c r="N29" s="28"/>
      <c r="O29" s="28"/>
      <c r="P29" s="28"/>
      <c r="Q29" s="28"/>
      <c r="R29" s="72"/>
      <c r="S29" s="28"/>
      <c r="T29" s="28"/>
      <c r="U29" s="28"/>
      <c r="V29" s="28"/>
      <c r="W29" s="961"/>
      <c r="X29" s="190" t="s">
        <v>711</v>
      </c>
      <c r="Y29" s="784"/>
      <c r="Z29" s="110"/>
      <c r="AA29" s="871"/>
      <c r="AB29" s="365" t="s">
        <v>669</v>
      </c>
      <c r="AC29" s="723" t="b">
        <f t="shared" si="0"/>
        <v>0</v>
      </c>
      <c r="AD29" s="137">
        <v>1</v>
      </c>
      <c r="AE29" s="914"/>
      <c r="AF29" s="914"/>
      <c r="AG29" s="163"/>
      <c r="AH29" s="894"/>
    </row>
    <row r="30" spans="7:34" ht="15" customHeight="1" thickBot="1" x14ac:dyDescent="0.25">
      <c r="H30" s="31" t="s">
        <v>715</v>
      </c>
      <c r="I30" s="28"/>
      <c r="J30" s="28"/>
      <c r="K30" s="72"/>
      <c r="L30" s="28"/>
      <c r="M30" s="28"/>
      <c r="N30" s="28"/>
      <c r="O30" s="28"/>
      <c r="P30" s="28"/>
      <c r="Q30" s="28"/>
      <c r="R30" s="72"/>
      <c r="S30" s="28"/>
      <c r="T30" s="28"/>
      <c r="U30" s="28"/>
      <c r="V30" s="28"/>
      <c r="W30" s="961"/>
      <c r="X30" s="295" t="s">
        <v>24</v>
      </c>
      <c r="Y30" s="784"/>
      <c r="Z30" s="110"/>
      <c r="AA30" s="871"/>
      <c r="AB30" s="295" t="s">
        <v>25</v>
      </c>
      <c r="AC30" s="723" t="b">
        <f t="shared" si="0"/>
        <v>0</v>
      </c>
      <c r="AD30" s="137">
        <v>1</v>
      </c>
      <c r="AE30" s="914"/>
      <c r="AF30" s="914"/>
      <c r="AG30" s="544">
        <v>35</v>
      </c>
      <c r="AH30" s="894"/>
    </row>
    <row r="31" spans="7:34" ht="15" customHeight="1" thickBot="1" x14ac:dyDescent="0.25">
      <c r="H31" s="31" t="s">
        <v>709</v>
      </c>
      <c r="I31" s="28"/>
      <c r="J31" s="28"/>
      <c r="K31" s="72"/>
      <c r="L31" s="28"/>
      <c r="M31" s="28"/>
      <c r="N31" s="28"/>
      <c r="O31" s="28"/>
      <c r="P31" s="28"/>
      <c r="Q31" s="28"/>
      <c r="R31" s="72"/>
      <c r="S31" s="28"/>
      <c r="T31" s="28"/>
      <c r="U31" s="28"/>
      <c r="V31" s="28"/>
      <c r="W31" s="961"/>
      <c r="X31" s="190" t="s">
        <v>24</v>
      </c>
      <c r="Y31" s="784"/>
      <c r="Z31" s="110"/>
      <c r="AA31" s="871"/>
      <c r="AB31" s="295" t="s">
        <v>25</v>
      </c>
      <c r="AC31" s="723" t="b">
        <f t="shared" si="0"/>
        <v>0</v>
      </c>
      <c r="AD31" s="137">
        <v>1</v>
      </c>
      <c r="AE31" s="914"/>
      <c r="AF31" s="914"/>
      <c r="AG31" s="163"/>
      <c r="AH31" s="894"/>
    </row>
    <row r="32" spans="7:34" ht="15" customHeight="1" thickBot="1" x14ac:dyDescent="0.25">
      <c r="H32" s="31" t="s">
        <v>708</v>
      </c>
      <c r="I32" s="28"/>
      <c r="J32" s="28"/>
      <c r="K32" s="227"/>
      <c r="L32" s="28"/>
      <c r="M32" s="28"/>
      <c r="N32" s="28"/>
      <c r="O32" s="28"/>
      <c r="P32" s="28"/>
      <c r="Q32" s="28"/>
      <c r="R32" s="72"/>
      <c r="S32" s="28"/>
      <c r="T32" s="28"/>
      <c r="U32" s="28"/>
      <c r="V32" s="28"/>
      <c r="W32" s="1002"/>
      <c r="X32" s="190" t="s">
        <v>24</v>
      </c>
      <c r="Y32" s="810"/>
      <c r="Z32" s="110"/>
      <c r="AA32" s="1003"/>
      <c r="AB32" s="295" t="s">
        <v>25</v>
      </c>
      <c r="AC32" s="677" t="b">
        <f t="shared" si="0"/>
        <v>0</v>
      </c>
      <c r="AD32" s="727">
        <v>1</v>
      </c>
      <c r="AE32" s="921"/>
      <c r="AF32" s="921"/>
      <c r="AG32" s="176"/>
      <c r="AH32" s="894"/>
    </row>
    <row r="33" spans="8:34" ht="15" customHeight="1" thickTop="1" thickBot="1" x14ac:dyDescent="0.25">
      <c r="H33" s="95"/>
      <c r="I33" s="96"/>
      <c r="J33" s="96"/>
      <c r="K33" s="8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793"/>
      <c r="X33" s="97"/>
      <c r="Y33" s="793"/>
      <c r="Z33" s="97"/>
      <c r="AA33" s="811"/>
      <c r="AB33" s="103" t="s">
        <v>247</v>
      </c>
      <c r="AC33" s="283">
        <f>(AC8*AD8+AC13*AD13+AC16*AD16+AC24*AD24)/(AD8+AD13+AD16+AD24)</f>
        <v>0</v>
      </c>
      <c r="AD33" s="728">
        <v>2</v>
      </c>
      <c r="AE33" s="862" t="str">
        <f>COUNTA(AE9:AE32)&amp;"/"&amp;19</f>
        <v>0/19</v>
      </c>
      <c r="AF33" s="862" t="str">
        <f>COUNTA(AF9:AF32)&amp;"/"&amp;19</f>
        <v>0/19</v>
      </c>
      <c r="AG33" s="429"/>
      <c r="AH33" s="98"/>
    </row>
    <row r="34" spans="8:34" ht="15" customHeight="1" thickTop="1" x14ac:dyDescent="0.2">
      <c r="AE34" s="165"/>
      <c r="AF34" s="165"/>
      <c r="AG34" s="165"/>
    </row>
    <row r="35" spans="8:34" ht="15" customHeight="1" thickBot="1" x14ac:dyDescent="0.25">
      <c r="AE35" s="165"/>
      <c r="AF35" s="165"/>
      <c r="AG35" s="165"/>
    </row>
    <row r="36" spans="8:34" ht="15" customHeight="1" thickTop="1" thickBot="1" x14ac:dyDescent="0.25">
      <c r="Z36" s="92"/>
      <c r="AA36" s="781"/>
      <c r="AB36" s="5"/>
      <c r="AC36" s="138" t="s">
        <v>18</v>
      </c>
      <c r="AD36" s="85" t="s">
        <v>1</v>
      </c>
      <c r="AE36" s="159" t="s">
        <v>390</v>
      </c>
      <c r="AF36" s="60" t="s">
        <v>389</v>
      </c>
      <c r="AG36" s="115"/>
    </row>
    <row r="37" spans="8:34" ht="15.95" customHeight="1" thickTop="1" thickBot="1" x14ac:dyDescent="0.3">
      <c r="Z37" s="101" t="s">
        <v>707</v>
      </c>
      <c r="AA37" s="783"/>
      <c r="AB37" s="6"/>
      <c r="AC37" s="121">
        <f>AC33</f>
        <v>0</v>
      </c>
      <c r="AD37" s="135">
        <v>2</v>
      </c>
      <c r="AE37" s="1061" t="str">
        <f>(COUNTA(AE9:AE32)&amp;"/"&amp;19)</f>
        <v>0/19</v>
      </c>
      <c r="AF37" s="1061" t="str">
        <f>(COUNTA(AF9:AF32)&amp;"/"&amp;19)</f>
        <v>0/19</v>
      </c>
      <c r="AG37" s="521"/>
    </row>
    <row r="38" spans="8:34" ht="15" customHeight="1" thickTop="1" thickBot="1" x14ac:dyDescent="0.25">
      <c r="Z38" s="45"/>
      <c r="AA38" s="793"/>
      <c r="AB38" s="8"/>
      <c r="AC38" s="136"/>
      <c r="AD38" s="136"/>
      <c r="AE38" s="141"/>
      <c r="AF38" s="172"/>
      <c r="AG38" s="108"/>
    </row>
    <row r="39" spans="8:34" ht="15" customHeight="1" thickTop="1" x14ac:dyDescent="0.2"/>
    <row r="40" spans="8:34" ht="15" customHeight="1" thickBot="1" x14ac:dyDescent="0.25">
      <c r="AC40" s="1116" t="s">
        <v>394</v>
      </c>
      <c r="AD40" s="1117"/>
      <c r="AE40" s="1117"/>
      <c r="AF40" s="1118"/>
      <c r="AG40" s="115"/>
    </row>
    <row r="41" spans="8:34" ht="15" customHeight="1" thickTop="1" thickBot="1" x14ac:dyDescent="0.25">
      <c r="AC41" s="187"/>
      <c r="AD41" s="1119">
        <f>Übersicht!U96</f>
        <v>0</v>
      </c>
      <c r="AE41" s="1120"/>
      <c r="AF41" s="188"/>
      <c r="AG41" s="108"/>
    </row>
    <row r="42" spans="8:34" ht="15" customHeight="1" thickTop="1" x14ac:dyDescent="0.2"/>
  </sheetData>
  <sheetProtection password="EF30" sheet="1" selectLockedCells="1"/>
  <customSheetViews>
    <customSheetView guid="{09FC77BA-5E56-4CC2-A2B9-223DC8DC59BC}" showGridLines="0">
      <selection activeCell="AL20" sqref="AL20"/>
      <pageMargins left="0.70866141732283472" right="0.70866141732283472" top="0.78740157480314965" bottom="0.78740157480314965" header="0.27559055118110237" footer="0.31496062992125984"/>
      <pageSetup paperSize="9" fitToWidth="0" orientation="portrait" r:id="rId1"/>
      <headerFooter alignWithMargins="0">
        <oddHeader>&amp;R&amp;G</oddHeader>
      </headerFooter>
    </customSheetView>
  </customSheetViews>
  <mergeCells count="10">
    <mergeCell ref="AH1:AH2"/>
    <mergeCell ref="B2:C2"/>
    <mergeCell ref="H4:V4"/>
    <mergeCell ref="AD41:AE41"/>
    <mergeCell ref="H8:K8"/>
    <mergeCell ref="H16:K16"/>
    <mergeCell ref="H24:K24"/>
    <mergeCell ref="H13:M13"/>
    <mergeCell ref="AC40:AF40"/>
    <mergeCell ref="B5:C5"/>
  </mergeCells>
  <conditionalFormatting sqref="AC33">
    <cfRule type="cellIs" dxfId="758" priority="53" stopIfTrue="1" operator="between">
      <formula>0</formula>
      <formula>0.99</formula>
    </cfRule>
    <cfRule type="cellIs" dxfId="757" priority="54" stopIfTrue="1" operator="between">
      <formula>1</formula>
      <formula>1.99</formula>
    </cfRule>
    <cfRule type="cellIs" dxfId="756" priority="55" stopIfTrue="1" operator="between">
      <formula>2</formula>
      <formula>3</formula>
    </cfRule>
  </conditionalFormatting>
  <conditionalFormatting sqref="AC8">
    <cfRule type="cellIs" dxfId="755" priority="47" stopIfTrue="1" operator="between">
      <formula>0</formula>
      <formula>0.99</formula>
    </cfRule>
    <cfRule type="cellIs" dxfId="754" priority="48" stopIfTrue="1" operator="between">
      <formula>1</formula>
      <formula>1.99</formula>
    </cfRule>
    <cfRule type="cellIs" dxfId="753" priority="49" stopIfTrue="1" operator="between">
      <formula>2</formula>
      <formula>3</formula>
    </cfRule>
  </conditionalFormatting>
  <conditionalFormatting sqref="AC37">
    <cfRule type="cellIs" dxfId="752" priority="32" stopIfTrue="1" operator="between">
      <formula>0</formula>
      <formula>0.99</formula>
    </cfRule>
    <cfRule type="cellIs" dxfId="751" priority="33" stopIfTrue="1" operator="between">
      <formula>1</formula>
      <formula>1.99</formula>
    </cfRule>
    <cfRule type="cellIs" dxfId="750" priority="34" stopIfTrue="1" operator="between">
      <formula>2</formula>
      <formula>3</formula>
    </cfRule>
  </conditionalFormatting>
  <conditionalFormatting sqref="B2">
    <cfRule type="cellIs" dxfId="749" priority="29" stopIfTrue="1" operator="between">
      <formula>0</formula>
      <formula>0.99</formula>
    </cfRule>
    <cfRule type="cellIs" dxfId="748" priority="30" stopIfTrue="1" operator="between">
      <formula>1</formula>
      <formula>1.99</formula>
    </cfRule>
    <cfRule type="cellIs" dxfId="747" priority="31" stopIfTrue="1" operator="between">
      <formula>2</formula>
      <formula>3</formula>
    </cfRule>
  </conditionalFormatting>
  <conditionalFormatting sqref="AC13">
    <cfRule type="cellIs" dxfId="746" priority="26" stopIfTrue="1" operator="between">
      <formula>0</formula>
      <formula>0.99</formula>
    </cfRule>
    <cfRule type="cellIs" dxfId="745" priority="27" stopIfTrue="1" operator="between">
      <formula>1</formula>
      <formula>1.99</formula>
    </cfRule>
    <cfRule type="cellIs" dxfId="744" priority="28" stopIfTrue="1" operator="between">
      <formula>2</formula>
      <formula>3</formula>
    </cfRule>
  </conditionalFormatting>
  <conditionalFormatting sqref="AC16">
    <cfRule type="cellIs" dxfId="743" priority="23" stopIfTrue="1" operator="between">
      <formula>0</formula>
      <formula>0.99</formula>
    </cfRule>
    <cfRule type="cellIs" dxfId="742" priority="24" stopIfTrue="1" operator="between">
      <formula>1</formula>
      <formula>1.99</formula>
    </cfRule>
    <cfRule type="cellIs" dxfId="741" priority="25" stopIfTrue="1" operator="between">
      <formula>2</formula>
      <formula>3</formula>
    </cfRule>
  </conditionalFormatting>
  <conditionalFormatting sqref="AC24">
    <cfRule type="cellIs" dxfId="740" priority="20" stopIfTrue="1" operator="between">
      <formula>0</formula>
      <formula>0.99</formula>
    </cfRule>
    <cfRule type="cellIs" dxfId="739" priority="21" stopIfTrue="1" operator="between">
      <formula>1</formula>
      <formula>1.99</formula>
    </cfRule>
    <cfRule type="cellIs" dxfId="738" priority="22" stopIfTrue="1" operator="between">
      <formula>2</formula>
      <formula>3</formula>
    </cfRule>
  </conditionalFormatting>
  <conditionalFormatting sqref="AC10">
    <cfRule type="expression" dxfId="737" priority="19">
      <formula>$AC$10=FALSE</formula>
    </cfRule>
  </conditionalFormatting>
  <conditionalFormatting sqref="AC9">
    <cfRule type="expression" dxfId="736" priority="18">
      <formula>$AC$9=FALSE</formula>
    </cfRule>
  </conditionalFormatting>
  <conditionalFormatting sqref="AC11">
    <cfRule type="expression" dxfId="735" priority="17">
      <formula>$AC$11=FALSE</formula>
    </cfRule>
  </conditionalFormatting>
  <conditionalFormatting sqref="AC12">
    <cfRule type="expression" dxfId="734" priority="16">
      <formula>$AC$12=FALSE</formula>
    </cfRule>
  </conditionalFormatting>
  <conditionalFormatting sqref="AC14">
    <cfRule type="expression" dxfId="733" priority="15">
      <formula>$AC$14=FALSE</formula>
    </cfRule>
  </conditionalFormatting>
  <conditionalFormatting sqref="AC15">
    <cfRule type="expression" dxfId="732" priority="14">
      <formula>$AC$15=FALSE</formula>
    </cfRule>
  </conditionalFormatting>
  <conditionalFormatting sqref="AC17">
    <cfRule type="expression" dxfId="731" priority="13">
      <formula>$AC$17=FALSE</formula>
    </cfRule>
  </conditionalFormatting>
  <conditionalFormatting sqref="AC18">
    <cfRule type="expression" dxfId="730" priority="12">
      <formula>$AC$18=FALSE</formula>
    </cfRule>
  </conditionalFormatting>
  <conditionalFormatting sqref="AC20">
    <cfRule type="expression" dxfId="729" priority="11">
      <formula>$AC$20=FALSE</formula>
    </cfRule>
  </conditionalFormatting>
  <conditionalFormatting sqref="AC21">
    <cfRule type="expression" dxfId="728" priority="10">
      <formula>$AC$21=FALSE</formula>
    </cfRule>
  </conditionalFormatting>
  <conditionalFormatting sqref="AC22">
    <cfRule type="expression" dxfId="727" priority="9">
      <formula>$AC$22=FALSE</formula>
    </cfRule>
  </conditionalFormatting>
  <conditionalFormatting sqref="AC23">
    <cfRule type="expression" dxfId="726" priority="8">
      <formula>$AC$23=FALSE</formula>
    </cfRule>
  </conditionalFormatting>
  <conditionalFormatting sqref="AC25">
    <cfRule type="expression" dxfId="725" priority="7">
      <formula>$AC$25=FALSE</formula>
    </cfRule>
  </conditionalFormatting>
  <conditionalFormatting sqref="AC27">
    <cfRule type="expression" dxfId="724" priority="6">
      <formula>$AC$27=FALSE</formula>
    </cfRule>
  </conditionalFormatting>
  <conditionalFormatting sqref="AC28">
    <cfRule type="expression" dxfId="723" priority="5">
      <formula>$AC$28=FALSE</formula>
    </cfRule>
  </conditionalFormatting>
  <conditionalFormatting sqref="AC29">
    <cfRule type="expression" dxfId="722" priority="4">
      <formula>$AC$29=FALSE</formula>
    </cfRule>
  </conditionalFormatting>
  <conditionalFormatting sqref="AC30">
    <cfRule type="expression" dxfId="721" priority="3">
      <formula>$AC$30=FALSE</formula>
    </cfRule>
  </conditionalFormatting>
  <conditionalFormatting sqref="AC31">
    <cfRule type="expression" dxfId="720" priority="2">
      <formula>$AC$31=FALSE</formula>
    </cfRule>
  </conditionalFormatting>
  <conditionalFormatting sqref="AC32">
    <cfRule type="expression" dxfId="719" priority="1">
      <formula>$AC$32=FALSE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Width="0" orientation="landscape" r:id="rId2"/>
  <headerFooter alignWithMargins="0">
    <oddHeader>&amp;R&amp;G</oddHeader>
  </headerFooter>
  <ignoredErrors>
    <ignoredError sqref="AC13 AC16 AC24" formula="1"/>
  </ignoredErrors>
  <legacyDrawing r:id="rId3"/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B1:AH51"/>
  <sheetViews>
    <sheetView showGridLines="0" topLeftCell="A22" zoomScaleNormal="100" workbookViewId="0">
      <selection activeCell="W28" sqref="W28"/>
    </sheetView>
  </sheetViews>
  <sheetFormatPr baseColWidth="10" defaultColWidth="3.28515625" defaultRowHeight="15" customHeight="1" x14ac:dyDescent="0.2"/>
  <cols>
    <col min="4" max="4" width="3.28515625" style="117"/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117"/>
    <col min="28" max="28" width="14.7109375" customWidth="1"/>
    <col min="29" max="29" width="4.7109375" style="117" customWidth="1"/>
    <col min="30" max="32" width="4" style="117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756" t="s">
        <v>1</v>
      </c>
      <c r="AH1" s="1098">
        <f>Deckblatt!D16</f>
        <v>0</v>
      </c>
    </row>
    <row r="2" spans="2:34" ht="15.95" customHeight="1" thickTop="1" thickBot="1" x14ac:dyDescent="0.3">
      <c r="B2" s="1142">
        <f>AC46</f>
        <v>0</v>
      </c>
      <c r="C2" s="1143"/>
      <c r="D2" s="135">
        <v>2</v>
      </c>
      <c r="F2" s="863" t="s">
        <v>1287</v>
      </c>
      <c r="AH2" s="1098"/>
    </row>
    <row r="3" spans="2:34" s="167" customFormat="1" ht="15.95" customHeight="1" thickTop="1" x14ac:dyDescent="0.25">
      <c r="B3" s="248"/>
      <c r="C3" s="248"/>
      <c r="D3" s="160"/>
      <c r="F3" s="457"/>
      <c r="W3" s="749"/>
      <c r="Y3" s="749"/>
      <c r="AA3" s="749"/>
      <c r="AC3" s="749"/>
      <c r="AD3" s="749"/>
      <c r="AE3" s="749"/>
      <c r="AF3" s="749"/>
      <c r="AG3" s="749"/>
    </row>
    <row r="4" spans="2:34" ht="15" customHeight="1" thickBot="1" x14ac:dyDescent="0.3">
      <c r="B4" s="186" t="s">
        <v>396</v>
      </c>
      <c r="H4" s="3"/>
    </row>
    <row r="5" spans="2:34" ht="15" customHeight="1" thickTop="1" thickBot="1" x14ac:dyDescent="0.25">
      <c r="B5" s="1119">
        <f>Übersicht!U101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">
        <v>0</v>
      </c>
      <c r="X5" s="65"/>
      <c r="Y5" s="11">
        <v>1</v>
      </c>
      <c r="Z5" s="65"/>
      <c r="AA5" s="11">
        <v>3</v>
      </c>
      <c r="AB5" s="66"/>
      <c r="AC5" s="14" t="s">
        <v>18</v>
      </c>
      <c r="AD5" s="14" t="s">
        <v>1</v>
      </c>
      <c r="AE5" s="4" t="s">
        <v>390</v>
      </c>
      <c r="AF5" s="14" t="s">
        <v>389</v>
      </c>
      <c r="AG5" s="4" t="s">
        <v>1060</v>
      </c>
      <c r="AH5" s="60" t="s">
        <v>2</v>
      </c>
    </row>
    <row r="6" spans="2:34" ht="15" customHeight="1" thickTop="1" x14ac:dyDescent="0.2">
      <c r="H6" s="1123" t="s">
        <v>647</v>
      </c>
      <c r="I6" s="1159"/>
      <c r="J6" s="1159"/>
      <c r="K6" s="1207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111"/>
      <c r="X6" s="84"/>
      <c r="Y6" s="112"/>
      <c r="Z6" s="84"/>
      <c r="AA6" s="112"/>
      <c r="AB6" s="366"/>
      <c r="AC6" s="145">
        <f>(AC8+AC9+AC10+AC11+AC12+AC14+AC17+AC18+AC19)/9</f>
        <v>0</v>
      </c>
      <c r="AD6" s="133">
        <v>3</v>
      </c>
      <c r="AE6" s="359"/>
      <c r="AF6" s="324"/>
      <c r="AG6" s="359"/>
      <c r="AH6" s="946"/>
    </row>
    <row r="7" spans="2:34" ht="15" customHeight="1" thickBot="1" x14ac:dyDescent="0.25">
      <c r="H7" s="267" t="s">
        <v>663</v>
      </c>
      <c r="I7" s="63"/>
      <c r="J7" s="356"/>
      <c r="K7" s="40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1172" t="s">
        <v>712</v>
      </c>
      <c r="X7" s="1173"/>
      <c r="Y7" s="1174"/>
      <c r="Z7" s="1173"/>
      <c r="AA7" s="1174"/>
      <c r="AB7" s="1175"/>
      <c r="AC7" s="273"/>
      <c r="AE7" s="162"/>
      <c r="AF7" s="162"/>
      <c r="AG7" s="565"/>
      <c r="AH7" s="893"/>
    </row>
    <row r="8" spans="2:34" ht="15" customHeight="1" thickBot="1" x14ac:dyDescent="0.25">
      <c r="H8" s="31" t="s">
        <v>638</v>
      </c>
      <c r="I8" s="28"/>
      <c r="J8" s="28"/>
      <c r="K8" s="23"/>
      <c r="L8" s="23"/>
      <c r="M8" s="23"/>
      <c r="N8" s="23"/>
      <c r="O8" s="23"/>
      <c r="P8" s="23"/>
      <c r="Q8" s="23"/>
      <c r="R8" s="23"/>
      <c r="S8" s="28"/>
      <c r="T8" s="28"/>
      <c r="U8" s="28"/>
      <c r="V8" s="28"/>
      <c r="W8" s="868"/>
      <c r="X8" s="149" t="s">
        <v>26</v>
      </c>
      <c r="Y8" s="665"/>
      <c r="Z8" s="367"/>
      <c r="AA8" s="870"/>
      <c r="AB8" s="149" t="s">
        <v>639</v>
      </c>
      <c r="AC8" s="723" t="b">
        <f>IF(W8="x",0,IF(Y8="x",1,IF(AA8="x",3)))</f>
        <v>0</v>
      </c>
      <c r="AD8" s="70">
        <v>1</v>
      </c>
      <c r="AE8" s="914"/>
      <c r="AF8" s="914"/>
      <c r="AG8" s="421">
        <v>1</v>
      </c>
      <c r="AH8" s="894"/>
    </row>
    <row r="9" spans="2:34" ht="15" customHeight="1" thickBot="1" x14ac:dyDescent="0.25">
      <c r="H9" s="31" t="s">
        <v>719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868"/>
      <c r="X9" s="110" t="s">
        <v>720</v>
      </c>
      <c r="Y9" s="108"/>
      <c r="Z9" s="28"/>
      <c r="AA9" s="870"/>
      <c r="AB9" s="28" t="s">
        <v>25</v>
      </c>
      <c r="AC9" s="723" t="b">
        <f t="shared" ref="AC9:AC14" si="0">IF(W9="x",0,IF(Y9="x",1,IF(AA9="x",3)))</f>
        <v>0</v>
      </c>
      <c r="AD9" s="70">
        <v>1</v>
      </c>
      <c r="AE9" s="914"/>
      <c r="AF9" s="991"/>
      <c r="AG9" s="714">
        <v>35</v>
      </c>
      <c r="AH9" s="894"/>
    </row>
    <row r="10" spans="2:34" ht="15" customHeight="1" thickBot="1" x14ac:dyDescent="0.25">
      <c r="H10" s="31" t="s">
        <v>755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868"/>
      <c r="X10" s="110" t="s">
        <v>39</v>
      </c>
      <c r="Y10" s="665"/>
      <c r="Z10" s="28"/>
      <c r="AA10" s="870"/>
      <c r="AB10" s="110" t="s">
        <v>40</v>
      </c>
      <c r="AC10" s="723" t="b">
        <f t="shared" si="0"/>
        <v>0</v>
      </c>
      <c r="AD10" s="70">
        <v>1</v>
      </c>
      <c r="AE10" s="914"/>
      <c r="AF10" s="991"/>
      <c r="AG10" s="714">
        <v>35</v>
      </c>
      <c r="AH10" s="894"/>
    </row>
    <row r="11" spans="2:34" ht="15" customHeight="1" thickBot="1" x14ac:dyDescent="0.25">
      <c r="H11" s="31" t="s">
        <v>721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110" t="s">
        <v>720</v>
      </c>
      <c r="Y11" s="665"/>
      <c r="Z11" s="28"/>
      <c r="AA11" s="870"/>
      <c r="AB11" s="28" t="s">
        <v>25</v>
      </c>
      <c r="AC11" s="723" t="b">
        <f t="shared" si="0"/>
        <v>0</v>
      </c>
      <c r="AD11" s="70">
        <v>1</v>
      </c>
      <c r="AE11" s="914"/>
      <c r="AF11" s="991"/>
      <c r="AG11" s="714">
        <v>35</v>
      </c>
      <c r="AH11" s="894"/>
    </row>
    <row r="12" spans="2:34" ht="15" customHeight="1" thickBot="1" x14ac:dyDescent="0.25">
      <c r="H12" s="31" t="s">
        <v>756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868"/>
      <c r="X12" s="110" t="s">
        <v>39</v>
      </c>
      <c r="Y12" s="261"/>
      <c r="Z12" s="28"/>
      <c r="AA12" s="870"/>
      <c r="AB12" s="110" t="s">
        <v>40</v>
      </c>
      <c r="AC12" s="723" t="b">
        <f t="shared" si="0"/>
        <v>0</v>
      </c>
      <c r="AD12" s="70">
        <v>1</v>
      </c>
      <c r="AE12" s="914"/>
      <c r="AF12" s="914"/>
      <c r="AG12" s="421">
        <v>10</v>
      </c>
      <c r="AH12" s="894"/>
    </row>
    <row r="13" spans="2:34" ht="15" customHeight="1" thickBot="1" x14ac:dyDescent="0.25">
      <c r="H13" s="31" t="s">
        <v>630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68"/>
      <c r="X13" s="110" t="s">
        <v>648</v>
      </c>
      <c r="Y13" s="261"/>
      <c r="Z13" s="28"/>
      <c r="AA13" s="870"/>
      <c r="AB13" s="29" t="s">
        <v>722</v>
      </c>
      <c r="AC13" s="273"/>
      <c r="AD13" s="70"/>
      <c r="AE13" s="163"/>
      <c r="AF13" s="163"/>
      <c r="AG13" s="421"/>
      <c r="AH13" s="894"/>
    </row>
    <row r="14" spans="2:34" ht="15" customHeight="1" thickBot="1" x14ac:dyDescent="0.25">
      <c r="H14" s="31" t="s">
        <v>741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110" t="s">
        <v>34</v>
      </c>
      <c r="Y14" s="868"/>
      <c r="Z14" s="382" t="s">
        <v>649</v>
      </c>
      <c r="AA14" s="870"/>
      <c r="AB14" s="29" t="s">
        <v>742</v>
      </c>
      <c r="AC14" s="723" t="b">
        <f t="shared" si="0"/>
        <v>0</v>
      </c>
      <c r="AD14" s="70">
        <v>1</v>
      </c>
      <c r="AE14" s="914"/>
      <c r="AF14" s="991"/>
      <c r="AG14" s="714">
        <v>35</v>
      </c>
      <c r="AH14" s="894"/>
    </row>
    <row r="15" spans="2:34" ht="15" customHeight="1" thickBot="1" x14ac:dyDescent="0.25">
      <c r="H15" s="31" t="s">
        <v>650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761"/>
      <c r="W15" s="1208"/>
      <c r="X15" s="1209"/>
      <c r="Y15" s="108"/>
      <c r="Z15" s="28"/>
      <c r="AA15" s="360"/>
      <c r="AB15" s="278"/>
      <c r="AC15" s="70"/>
      <c r="AD15" s="70"/>
      <c r="AE15" s="163"/>
      <c r="AF15" s="163"/>
      <c r="AG15" s="421"/>
      <c r="AH15" s="894"/>
    </row>
    <row r="16" spans="2:34" ht="15" customHeight="1" thickBot="1" x14ac:dyDescent="0.25">
      <c r="H16" s="31" t="s">
        <v>653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9"/>
      <c r="X16" s="149" t="s">
        <v>654</v>
      </c>
      <c r="Y16" s="868"/>
      <c r="Z16" s="149" t="s">
        <v>655</v>
      </c>
      <c r="AA16" s="870"/>
      <c r="AB16" s="149" t="s">
        <v>656</v>
      </c>
      <c r="AC16" s="273"/>
      <c r="AD16" s="70"/>
      <c r="AE16" s="163"/>
      <c r="AF16" s="163"/>
      <c r="AG16" s="421"/>
      <c r="AH16" s="894"/>
    </row>
    <row r="17" spans="8:34" ht="15" customHeight="1" thickBot="1" x14ac:dyDescent="0.25">
      <c r="H17" s="31" t="s">
        <v>657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69"/>
      <c r="X17" s="149" t="s">
        <v>24</v>
      </c>
      <c r="Y17" s="868"/>
      <c r="Z17" s="149" t="s">
        <v>658</v>
      </c>
      <c r="AA17" s="872"/>
      <c r="AB17" s="149" t="s">
        <v>725</v>
      </c>
      <c r="AC17" s="723" t="b">
        <f t="shared" ref="AC17:AC23" si="1">IF(W17="x",0,IF(Y17="x",1,IF(AA17="x",3)))</f>
        <v>0</v>
      </c>
      <c r="AD17" s="70">
        <v>1</v>
      </c>
      <c r="AE17" s="914"/>
      <c r="AF17" s="991"/>
      <c r="AG17" s="714">
        <v>35</v>
      </c>
      <c r="AH17" s="894"/>
    </row>
    <row r="18" spans="8:34" ht="15" customHeight="1" thickBot="1" x14ac:dyDescent="0.25">
      <c r="H18" s="31" t="s">
        <v>659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868"/>
      <c r="X18" s="149" t="s">
        <v>34</v>
      </c>
      <c r="Y18" s="868"/>
      <c r="Z18" s="149" t="s">
        <v>727</v>
      </c>
      <c r="AA18" s="870"/>
      <c r="AB18" s="149" t="s">
        <v>728</v>
      </c>
      <c r="AC18" s="723" t="b">
        <f t="shared" si="1"/>
        <v>0</v>
      </c>
      <c r="AD18" s="70">
        <v>1</v>
      </c>
      <c r="AE18" s="914"/>
      <c r="AF18" s="914"/>
      <c r="AG18" s="421">
        <v>1</v>
      </c>
      <c r="AH18" s="894"/>
    </row>
    <row r="19" spans="8:34" ht="15" customHeight="1" thickBot="1" x14ac:dyDescent="0.25">
      <c r="H19" s="31" t="s">
        <v>729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868"/>
      <c r="X19" s="149" t="s">
        <v>24</v>
      </c>
      <c r="Y19" s="113"/>
      <c r="Z19" s="149"/>
      <c r="AA19" s="870"/>
      <c r="AB19" s="149" t="s">
        <v>25</v>
      </c>
      <c r="AC19" s="723" t="b">
        <f t="shared" si="1"/>
        <v>0</v>
      </c>
      <c r="AD19" s="70">
        <v>1</v>
      </c>
      <c r="AE19" s="914"/>
      <c r="AF19" s="914"/>
      <c r="AG19" s="421">
        <v>24</v>
      </c>
      <c r="AH19" s="894"/>
    </row>
    <row r="20" spans="8:34" ht="15" customHeight="1" thickBot="1" x14ac:dyDescent="0.25">
      <c r="H20" s="1123" t="s">
        <v>660</v>
      </c>
      <c r="I20" s="1159"/>
      <c r="J20" s="1159"/>
      <c r="K20" s="1159"/>
      <c r="L20" s="1159"/>
      <c r="M20" s="1160"/>
      <c r="N20" s="28"/>
      <c r="O20" s="28"/>
      <c r="P20" s="28"/>
      <c r="Q20" s="28"/>
      <c r="R20" s="28"/>
      <c r="S20" s="28"/>
      <c r="T20" s="28"/>
      <c r="U20" s="28"/>
      <c r="V20" s="28"/>
      <c r="W20" s="280"/>
      <c r="X20" s="23"/>
      <c r="Y20" s="667"/>
      <c r="Z20" s="23"/>
      <c r="AA20" s="667"/>
      <c r="AB20" s="196"/>
      <c r="AC20" s="145">
        <f>(AC21+AC22+AC23+AC26+AC28)/5</f>
        <v>0</v>
      </c>
      <c r="AD20" s="133">
        <v>3</v>
      </c>
      <c r="AE20" s="163"/>
      <c r="AF20" s="163"/>
      <c r="AG20" s="421"/>
      <c r="AH20" s="985"/>
    </row>
    <row r="21" spans="8:34" ht="15" customHeight="1" thickBot="1" x14ac:dyDescent="0.25">
      <c r="H21" s="31" t="s">
        <v>730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868"/>
      <c r="X21" s="149" t="s">
        <v>631</v>
      </c>
      <c r="Y21" s="889"/>
      <c r="Z21" s="372" t="s">
        <v>661</v>
      </c>
      <c r="AA21" s="870"/>
      <c r="AB21" s="149" t="s">
        <v>644</v>
      </c>
      <c r="AC21" s="723" t="b">
        <f t="shared" si="1"/>
        <v>0</v>
      </c>
      <c r="AD21" s="70">
        <v>1</v>
      </c>
      <c r="AE21" s="914"/>
      <c r="AF21" s="914"/>
      <c r="AG21" s="421">
        <v>40</v>
      </c>
      <c r="AH21" s="894"/>
    </row>
    <row r="22" spans="8:34" ht="15" customHeight="1" thickBot="1" x14ac:dyDescent="0.25">
      <c r="H22" s="31" t="s">
        <v>662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869"/>
      <c r="X22" s="149" t="s">
        <v>631</v>
      </c>
      <c r="Y22" s="868"/>
      <c r="Z22" s="372" t="s">
        <v>661</v>
      </c>
      <c r="AA22" s="872"/>
      <c r="AB22" s="149" t="s">
        <v>644</v>
      </c>
      <c r="AC22" s="723" t="b">
        <f t="shared" si="1"/>
        <v>0</v>
      </c>
      <c r="AD22" s="70">
        <v>1</v>
      </c>
      <c r="AE22" s="914"/>
      <c r="AF22" s="914"/>
      <c r="AG22" s="421"/>
      <c r="AH22" s="894"/>
    </row>
    <row r="23" spans="8:34" ht="15" customHeight="1" thickBot="1" x14ac:dyDescent="0.25">
      <c r="H23" s="31" t="s">
        <v>731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68"/>
      <c r="X23" s="222" t="s">
        <v>733</v>
      </c>
      <c r="Y23" s="868"/>
      <c r="Z23" s="345" t="s">
        <v>732</v>
      </c>
      <c r="AA23" s="870"/>
      <c r="AB23" s="222" t="s">
        <v>734</v>
      </c>
      <c r="AC23" s="723" t="b">
        <f t="shared" si="1"/>
        <v>0</v>
      </c>
      <c r="AD23" s="70">
        <v>1</v>
      </c>
      <c r="AE23" s="914"/>
      <c r="AF23" s="914"/>
      <c r="AG23" s="421"/>
      <c r="AH23" s="894"/>
    </row>
    <row r="24" spans="8:34" ht="15" customHeight="1" x14ac:dyDescent="0.2">
      <c r="H24" s="31" t="s">
        <v>737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0"/>
      <c r="X24" s="110"/>
      <c r="Y24" s="667"/>
      <c r="Z24" s="215"/>
      <c r="AA24" s="667"/>
      <c r="AB24" s="240"/>
      <c r="AC24" s="273"/>
      <c r="AD24" s="70"/>
      <c r="AE24" s="163"/>
      <c r="AF24" s="163"/>
      <c r="AG24" s="421"/>
      <c r="AH24" s="894"/>
    </row>
    <row r="25" spans="8:34" ht="15" customHeight="1" thickBot="1" x14ac:dyDescent="0.25">
      <c r="H25" s="31" t="s">
        <v>738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1"/>
      <c r="X25" s="155"/>
      <c r="Y25" s="261"/>
      <c r="Z25" s="379"/>
      <c r="AA25" s="261"/>
      <c r="AB25" s="380"/>
      <c r="AC25" s="273"/>
      <c r="AD25" s="70"/>
      <c r="AE25" s="163"/>
      <c r="AF25" s="163"/>
      <c r="AG25" s="421"/>
      <c r="AH25" s="894"/>
    </row>
    <row r="26" spans="8:34" ht="15" customHeight="1" thickBot="1" x14ac:dyDescent="0.25">
      <c r="H26" s="31" t="s">
        <v>739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868"/>
      <c r="X26" s="238" t="s">
        <v>24</v>
      </c>
      <c r="Y26" s="665"/>
      <c r="Z26" s="215"/>
      <c r="AA26" s="870"/>
      <c r="AB26" s="381" t="s">
        <v>25</v>
      </c>
      <c r="AC26" s="723" t="b">
        <f t="shared" ref="AC26:AC28" si="2">IF(W26="x",0,IF(Y26="x",1,IF(AA26="x",3)))</f>
        <v>0</v>
      </c>
      <c r="AD26" s="70">
        <v>1</v>
      </c>
      <c r="AE26" s="914"/>
      <c r="AF26" s="914"/>
      <c r="AG26" s="421"/>
      <c r="AH26" s="894"/>
    </row>
    <row r="27" spans="8:34" ht="15" customHeight="1" thickBot="1" x14ac:dyDescent="0.25">
      <c r="H27" s="31" t="s">
        <v>726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69"/>
      <c r="X27" s="23"/>
      <c r="Y27" s="108"/>
      <c r="Z27" s="58"/>
      <c r="AA27" s="108"/>
      <c r="AB27" s="196"/>
      <c r="AC27" s="273"/>
      <c r="AD27" s="70"/>
      <c r="AE27" s="163"/>
      <c r="AF27" s="638"/>
      <c r="AG27" s="716" t="s">
        <v>1241</v>
      </c>
      <c r="AH27" s="894"/>
    </row>
    <row r="28" spans="8:34" ht="15" customHeight="1" thickBot="1" x14ac:dyDescent="0.25">
      <c r="H28" s="31" t="s">
        <v>740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68"/>
      <c r="X28" s="149" t="s">
        <v>24</v>
      </c>
      <c r="Y28" s="665"/>
      <c r="Z28" s="58"/>
      <c r="AA28" s="870"/>
      <c r="AB28" s="304" t="s">
        <v>25</v>
      </c>
      <c r="AC28" s="723" t="b">
        <f t="shared" si="2"/>
        <v>0</v>
      </c>
      <c r="AD28" s="70">
        <v>1</v>
      </c>
      <c r="AE28" s="914"/>
      <c r="AF28" s="914"/>
      <c r="AG28" s="421"/>
      <c r="AH28" s="894"/>
    </row>
    <row r="29" spans="8:34" ht="15" customHeight="1" x14ac:dyDescent="0.2">
      <c r="H29" s="31" t="s">
        <v>743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57"/>
      <c r="X29" s="149"/>
      <c r="Y29" s="665"/>
      <c r="Z29" s="58"/>
      <c r="AA29" s="113"/>
      <c r="AB29" s="304"/>
      <c r="AC29" s="273"/>
      <c r="AD29" s="70"/>
      <c r="AE29" s="163"/>
      <c r="AF29" s="163"/>
      <c r="AG29" s="421"/>
      <c r="AH29" s="894"/>
    </row>
    <row r="30" spans="8:34" ht="15" customHeight="1" thickBot="1" x14ac:dyDescent="0.25">
      <c r="H30" s="1123" t="s">
        <v>670</v>
      </c>
      <c r="I30" s="1159"/>
      <c r="J30" s="1159"/>
      <c r="K30" s="1160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369"/>
      <c r="X30" s="110"/>
      <c r="Y30" s="665"/>
      <c r="Z30" s="59"/>
      <c r="AA30" s="108"/>
      <c r="AB30" s="240"/>
      <c r="AC30" s="145">
        <f>(AC31+AC32+AC33+AC34+AC35+AC36+AC39+AC40+AC41)/9</f>
        <v>0</v>
      </c>
      <c r="AD30" s="133">
        <v>1</v>
      </c>
      <c r="AE30" s="163"/>
      <c r="AF30" s="163"/>
      <c r="AG30" s="421"/>
      <c r="AH30" s="985"/>
    </row>
    <row r="31" spans="8:34" ht="15" customHeight="1" thickBot="1" x14ac:dyDescent="0.25">
      <c r="H31" s="244" t="s">
        <v>744</v>
      </c>
      <c r="I31" s="51"/>
      <c r="J31" s="51"/>
      <c r="K31" s="5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868"/>
      <c r="X31" s="149" t="s">
        <v>24</v>
      </c>
      <c r="Y31" s="667"/>
      <c r="Z31" s="58"/>
      <c r="AA31" s="870"/>
      <c r="AB31" s="149" t="s">
        <v>25</v>
      </c>
      <c r="AC31" s="723" t="b">
        <f t="shared" ref="AC31:AC36" si="3">IF(W31="x",0,IF(Y31="x",1,IF(AA31="x",3)))</f>
        <v>0</v>
      </c>
      <c r="AD31" s="70">
        <v>1</v>
      </c>
      <c r="AE31" s="914"/>
      <c r="AF31" s="914"/>
      <c r="AG31" s="421">
        <v>64</v>
      </c>
      <c r="AH31" s="894"/>
    </row>
    <row r="32" spans="8:34" ht="15" customHeight="1" thickBot="1" x14ac:dyDescent="0.25">
      <c r="H32" s="31" t="s">
        <v>638</v>
      </c>
      <c r="I32" s="28"/>
      <c r="J32" s="28"/>
      <c r="K32" s="150"/>
      <c r="L32" s="150"/>
      <c r="M32" s="150"/>
      <c r="N32" s="150"/>
      <c r="O32" s="150"/>
      <c r="P32" s="150"/>
      <c r="Q32" s="150"/>
      <c r="R32" s="150"/>
      <c r="S32" s="28"/>
      <c r="T32" s="28"/>
      <c r="U32" s="28"/>
      <c r="V32" s="28"/>
      <c r="W32" s="868"/>
      <c r="X32" s="110" t="s">
        <v>26</v>
      </c>
      <c r="Y32" s="665"/>
      <c r="Z32" s="28"/>
      <c r="AA32" s="870"/>
      <c r="AB32" s="110" t="s">
        <v>639</v>
      </c>
      <c r="AC32" s="723" t="b">
        <f t="shared" si="3"/>
        <v>0</v>
      </c>
      <c r="AD32" s="70">
        <v>1</v>
      </c>
      <c r="AE32" s="914"/>
      <c r="AF32" s="914"/>
      <c r="AG32" s="421">
        <v>64</v>
      </c>
      <c r="AH32" s="894"/>
    </row>
    <row r="33" spans="8:34" ht="15" customHeight="1" thickBot="1" x14ac:dyDescent="0.25">
      <c r="H33" s="31" t="s">
        <v>664</v>
      </c>
      <c r="I33" s="28"/>
      <c r="J33" s="28"/>
      <c r="K33" s="20"/>
      <c r="L33" s="28"/>
      <c r="M33" s="28"/>
      <c r="N33" s="28"/>
      <c r="O33" s="28"/>
      <c r="P33" s="28"/>
      <c r="Q33" s="28"/>
      <c r="R33" s="20"/>
      <c r="S33" s="28"/>
      <c r="T33" s="28"/>
      <c r="U33" s="28"/>
      <c r="V33" s="28"/>
      <c r="W33" s="868"/>
      <c r="X33" s="110" t="s">
        <v>666</v>
      </c>
      <c r="Y33" s="667"/>
      <c r="Z33" s="28"/>
      <c r="AA33" s="870"/>
      <c r="AB33" s="110" t="s">
        <v>665</v>
      </c>
      <c r="AC33" s="723" t="b">
        <f t="shared" si="3"/>
        <v>0</v>
      </c>
      <c r="AD33" s="70">
        <v>1</v>
      </c>
      <c r="AE33" s="914"/>
      <c r="AF33" s="914"/>
      <c r="AG33" s="421">
        <v>10</v>
      </c>
      <c r="AH33" s="894"/>
    </row>
    <row r="34" spans="8:34" ht="15" customHeight="1" thickBot="1" x14ac:dyDescent="0.25">
      <c r="H34" s="31" t="s">
        <v>745</v>
      </c>
      <c r="I34" s="28"/>
      <c r="J34" s="28"/>
      <c r="K34" s="20"/>
      <c r="L34" s="28"/>
      <c r="M34" s="28"/>
      <c r="N34" s="28"/>
      <c r="O34" s="28"/>
      <c r="P34" s="28"/>
      <c r="Q34" s="28"/>
      <c r="R34" s="20"/>
      <c r="S34" s="28"/>
      <c r="T34" s="28"/>
      <c r="U34" s="28"/>
      <c r="V34" s="28"/>
      <c r="W34" s="868"/>
      <c r="X34" s="110" t="s">
        <v>24</v>
      </c>
      <c r="Y34" s="667"/>
      <c r="Z34" s="28"/>
      <c r="AA34" s="870"/>
      <c r="AB34" s="110" t="s">
        <v>25</v>
      </c>
      <c r="AC34" s="723" t="b">
        <f t="shared" si="3"/>
        <v>0</v>
      </c>
      <c r="AD34" s="70">
        <v>1</v>
      </c>
      <c r="AE34" s="966"/>
      <c r="AF34" s="966"/>
      <c r="AG34" s="715">
        <v>64</v>
      </c>
      <c r="AH34" s="894"/>
    </row>
    <row r="35" spans="8:34" ht="15" customHeight="1" thickBot="1" x14ac:dyDescent="0.25">
      <c r="H35" s="31" t="s">
        <v>746</v>
      </c>
      <c r="I35" s="28"/>
      <c r="J35" s="28"/>
      <c r="K35" s="20"/>
      <c r="L35" s="28"/>
      <c r="M35" s="28"/>
      <c r="N35" s="28"/>
      <c r="O35" s="28"/>
      <c r="P35" s="28"/>
      <c r="Q35" s="28"/>
      <c r="R35" s="20"/>
      <c r="S35" s="28"/>
      <c r="T35" s="28"/>
      <c r="U35" s="28"/>
      <c r="V35" s="28"/>
      <c r="W35" s="869"/>
      <c r="X35" s="110" t="s">
        <v>24</v>
      </c>
      <c r="Y35" s="667"/>
      <c r="Z35" s="28"/>
      <c r="AA35" s="872"/>
      <c r="AB35" s="110" t="s">
        <v>25</v>
      </c>
      <c r="AC35" s="723" t="b">
        <f t="shared" si="3"/>
        <v>0</v>
      </c>
      <c r="AD35" s="70">
        <v>1</v>
      </c>
      <c r="AE35" s="966"/>
      <c r="AF35" s="966"/>
      <c r="AG35" s="715">
        <v>64</v>
      </c>
      <c r="AH35" s="894"/>
    </row>
    <row r="36" spans="8:34" ht="15" customHeight="1" thickBot="1" x14ac:dyDescent="0.25">
      <c r="H36" s="31" t="s">
        <v>635</v>
      </c>
      <c r="I36" s="28"/>
      <c r="J36" s="28"/>
      <c r="K36" s="20"/>
      <c r="L36" s="28"/>
      <c r="M36" s="28"/>
      <c r="N36" s="28"/>
      <c r="O36" s="28"/>
      <c r="P36" s="28"/>
      <c r="Q36" s="28"/>
      <c r="R36" s="20"/>
      <c r="S36" s="28"/>
      <c r="T36" s="28"/>
      <c r="U36" s="28"/>
      <c r="V36" s="28"/>
      <c r="W36" s="868"/>
      <c r="X36" s="110" t="s">
        <v>637</v>
      </c>
      <c r="Y36" s="667"/>
      <c r="Z36" s="28"/>
      <c r="AA36" s="870"/>
      <c r="AB36" s="110" t="s">
        <v>636</v>
      </c>
      <c r="AC36" s="723" t="b">
        <f t="shared" si="3"/>
        <v>0</v>
      </c>
      <c r="AD36" s="70">
        <v>1</v>
      </c>
      <c r="AE36" s="966"/>
      <c r="AF36" s="966"/>
      <c r="AG36" s="715"/>
      <c r="AH36" s="894"/>
    </row>
    <row r="37" spans="8:34" ht="15" customHeight="1" x14ac:dyDescent="0.2">
      <c r="H37" s="31" t="s">
        <v>640</v>
      </c>
      <c r="I37" s="28"/>
      <c r="J37" s="28"/>
      <c r="K37" s="20"/>
      <c r="L37" s="28"/>
      <c r="M37" s="28"/>
      <c r="N37" s="28"/>
      <c r="O37" s="28"/>
      <c r="P37" s="28"/>
      <c r="Q37" s="28"/>
      <c r="R37" s="20"/>
      <c r="S37" s="28"/>
      <c r="T37" s="28"/>
      <c r="U37" s="28"/>
      <c r="V37" s="28"/>
      <c r="W37" s="280"/>
      <c r="X37" s="110"/>
      <c r="Y37" s="667"/>
      <c r="Z37" s="28"/>
      <c r="AA37" s="667"/>
      <c r="AB37" s="240"/>
      <c r="AC37" s="273"/>
      <c r="AD37" s="137"/>
      <c r="AE37" s="177"/>
      <c r="AF37" s="177"/>
      <c r="AG37" s="715"/>
      <c r="AH37" s="894"/>
    </row>
    <row r="38" spans="8:34" ht="15" customHeight="1" thickBot="1" x14ac:dyDescent="0.25">
      <c r="H38" s="31" t="s">
        <v>641</v>
      </c>
      <c r="I38" s="28"/>
      <c r="J38" s="28"/>
      <c r="K38" s="20"/>
      <c r="L38" s="28"/>
      <c r="M38" s="28"/>
      <c r="N38" s="28"/>
      <c r="O38" s="28"/>
      <c r="P38" s="28"/>
      <c r="Q38" s="28"/>
      <c r="R38" s="20"/>
      <c r="S38" s="28"/>
      <c r="T38" s="28"/>
      <c r="U38" s="28"/>
      <c r="V38" s="28"/>
      <c r="W38" s="281"/>
      <c r="X38" s="110"/>
      <c r="Y38" s="261"/>
      <c r="Z38" s="28"/>
      <c r="AA38" s="261"/>
      <c r="AB38" s="240"/>
      <c r="AC38" s="273"/>
      <c r="AD38" s="137"/>
      <c r="AE38" s="177"/>
      <c r="AF38" s="177"/>
      <c r="AG38" s="715"/>
      <c r="AH38" s="894"/>
    </row>
    <row r="39" spans="8:34" ht="15" customHeight="1" thickBot="1" x14ac:dyDescent="0.25">
      <c r="H39" s="31" t="s">
        <v>642</v>
      </c>
      <c r="I39" s="28"/>
      <c r="J39" s="28"/>
      <c r="K39" s="20"/>
      <c r="L39" s="28"/>
      <c r="M39" s="28"/>
      <c r="N39" s="28"/>
      <c r="O39" s="28"/>
      <c r="P39" s="28"/>
      <c r="Q39" s="28"/>
      <c r="R39" s="20"/>
      <c r="S39" s="28"/>
      <c r="T39" s="28"/>
      <c r="U39" s="28"/>
      <c r="V39" s="28"/>
      <c r="W39" s="868"/>
      <c r="X39" s="149" t="s">
        <v>747</v>
      </c>
      <c r="Y39" s="868"/>
      <c r="Z39" s="149" t="s">
        <v>748</v>
      </c>
      <c r="AA39" s="870"/>
      <c r="AB39" s="149" t="s">
        <v>749</v>
      </c>
      <c r="AC39" s="723" t="b">
        <f t="shared" ref="AC39:AC41" si="4">IF(W39="x",0,IF(Y39="x",1,IF(AA39="x",3)))</f>
        <v>0</v>
      </c>
      <c r="AD39" s="137">
        <v>1</v>
      </c>
      <c r="AE39" s="966"/>
      <c r="AF39" s="966"/>
      <c r="AG39" s="715"/>
      <c r="AH39" s="894"/>
    </row>
    <row r="40" spans="8:34" ht="15" customHeight="1" thickBot="1" x14ac:dyDescent="0.25">
      <c r="H40" s="31" t="s">
        <v>750</v>
      </c>
      <c r="I40" s="28"/>
      <c r="J40" s="28"/>
      <c r="K40" s="20"/>
      <c r="L40" s="28"/>
      <c r="M40" s="28"/>
      <c r="N40" s="28"/>
      <c r="O40" s="28"/>
      <c r="P40" s="28"/>
      <c r="Q40" s="28"/>
      <c r="R40" s="20"/>
      <c r="S40" s="28"/>
      <c r="T40" s="28"/>
      <c r="U40" s="28"/>
      <c r="V40" s="28"/>
      <c r="W40" s="868"/>
      <c r="X40" s="149" t="s">
        <v>751</v>
      </c>
      <c r="Y40" s="360"/>
      <c r="Z40" s="149"/>
      <c r="AA40" s="887"/>
      <c r="AB40" s="149" t="s">
        <v>752</v>
      </c>
      <c r="AC40" s="723" t="b">
        <f t="shared" si="4"/>
        <v>0</v>
      </c>
      <c r="AD40" s="137">
        <v>1</v>
      </c>
      <c r="AE40" s="966"/>
      <c r="AF40" s="966"/>
      <c r="AG40" s="715"/>
      <c r="AH40" s="894"/>
    </row>
    <row r="41" spans="8:34" ht="15" customHeight="1" thickBot="1" x14ac:dyDescent="0.25">
      <c r="H41" s="31" t="s">
        <v>753</v>
      </c>
      <c r="I41" s="28"/>
      <c r="J41" s="28"/>
      <c r="K41" s="74"/>
      <c r="L41" s="28"/>
      <c r="M41" s="28"/>
      <c r="N41" s="28"/>
      <c r="O41" s="28"/>
      <c r="P41" s="28"/>
      <c r="Q41" s="28"/>
      <c r="R41" s="20"/>
      <c r="S41" s="28"/>
      <c r="T41" s="28"/>
      <c r="U41" s="28"/>
      <c r="V41" s="28"/>
      <c r="W41" s="900"/>
      <c r="X41" s="149" t="s">
        <v>645</v>
      </c>
      <c r="Y41" s="900"/>
      <c r="Z41" s="367" t="s">
        <v>754</v>
      </c>
      <c r="AA41" s="901"/>
      <c r="AB41" s="24" t="s">
        <v>646</v>
      </c>
      <c r="AC41" s="1074" t="b">
        <f t="shared" si="4"/>
        <v>0</v>
      </c>
      <c r="AD41" s="727">
        <v>1</v>
      </c>
      <c r="AE41" s="921"/>
      <c r="AF41" s="921"/>
      <c r="AG41" s="176"/>
      <c r="AH41" s="894"/>
    </row>
    <row r="42" spans="8:34" ht="15" customHeight="1" thickTop="1" thickBot="1" x14ac:dyDescent="0.25">
      <c r="H42" s="95"/>
      <c r="I42" s="96"/>
      <c r="J42" s="96"/>
      <c r="K42" s="8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136"/>
      <c r="X42" s="97"/>
      <c r="Y42" s="136"/>
      <c r="Z42" s="97"/>
      <c r="AA42" s="251"/>
      <c r="AB42" s="103" t="s">
        <v>247</v>
      </c>
      <c r="AC42" s="307">
        <f>(AC6*AD6+AC20*AD20+AC30*AD30)/(AD6+AD20+AD30)</f>
        <v>0</v>
      </c>
      <c r="AD42" s="728">
        <v>2</v>
      </c>
      <c r="AE42" s="862" t="str">
        <f>COUNTA(AE8:AE41)&amp;"/"&amp;23</f>
        <v>0/23</v>
      </c>
      <c r="AF42" s="862" t="str">
        <f>COUNTA(AF8:AF41)&amp;"/"&amp;23</f>
        <v>0/23</v>
      </c>
      <c r="AG42" s="173"/>
      <c r="AH42" s="98"/>
    </row>
    <row r="43" spans="8:34" ht="15" customHeight="1" thickTop="1" x14ac:dyDescent="0.2">
      <c r="H43" s="20"/>
      <c r="I43" s="20"/>
      <c r="J43" s="20"/>
      <c r="K43" s="108"/>
      <c r="L43" s="20"/>
      <c r="M43" s="20"/>
      <c r="N43" s="20"/>
      <c r="O43" s="20"/>
      <c r="P43" s="20"/>
      <c r="Q43" s="20"/>
      <c r="R43" s="108"/>
      <c r="S43" s="20"/>
      <c r="T43" s="20"/>
      <c r="U43" s="20"/>
      <c r="V43" s="20"/>
      <c r="W43" s="108"/>
      <c r="X43" s="20"/>
      <c r="Y43" s="261"/>
      <c r="Z43" s="20"/>
      <c r="AA43" s="108"/>
      <c r="AB43" s="20"/>
      <c r="AC43" s="108"/>
      <c r="AD43" s="261"/>
      <c r="AE43" s="180"/>
      <c r="AF43" s="180"/>
      <c r="AG43" s="180"/>
      <c r="AH43" s="20"/>
    </row>
    <row r="44" spans="8:34" ht="15" customHeight="1" thickBot="1" x14ac:dyDescent="0.25">
      <c r="AE44" s="165"/>
      <c r="AF44" s="165"/>
      <c r="AG44" s="674"/>
    </row>
    <row r="45" spans="8:34" ht="15.95" customHeight="1" thickTop="1" thickBot="1" x14ac:dyDescent="0.25">
      <c r="Z45" s="92"/>
      <c r="AA45" s="264"/>
      <c r="AB45" s="5"/>
      <c r="AC45" s="138" t="s">
        <v>18</v>
      </c>
      <c r="AD45" s="85" t="s">
        <v>1</v>
      </c>
      <c r="AE45" s="159" t="s">
        <v>390</v>
      </c>
      <c r="AF45" s="60" t="s">
        <v>389</v>
      </c>
      <c r="AG45" s="115"/>
    </row>
    <row r="46" spans="8:34" ht="15" customHeight="1" thickTop="1" thickBot="1" x14ac:dyDescent="0.3">
      <c r="Z46" s="101" t="s">
        <v>1048</v>
      </c>
      <c r="AA46" s="108"/>
      <c r="AB46" s="6"/>
      <c r="AC46" s="121">
        <f>AC42</f>
        <v>0</v>
      </c>
      <c r="AD46" s="135">
        <v>2</v>
      </c>
      <c r="AE46" s="1061" t="str">
        <f>(COUNTA(AE8:AE41)&amp;"/"&amp;23)</f>
        <v>0/23</v>
      </c>
      <c r="AF46" s="1061" t="str">
        <f>(COUNTA(AF8:AF41)&amp;"/"&amp;23)</f>
        <v>0/23</v>
      </c>
      <c r="AG46" s="521"/>
    </row>
    <row r="47" spans="8:34" ht="15" customHeight="1" thickTop="1" thickBot="1" x14ac:dyDescent="0.25">
      <c r="Z47" s="45"/>
      <c r="AA47" s="136"/>
      <c r="AB47" s="8"/>
      <c r="AC47" s="136"/>
      <c r="AD47" s="136"/>
      <c r="AE47" s="141"/>
      <c r="AF47" s="172"/>
      <c r="AG47" s="108"/>
    </row>
    <row r="48" spans="8:34" ht="15" customHeight="1" thickTop="1" x14ac:dyDescent="0.2"/>
    <row r="49" spans="29:33" ht="15" customHeight="1" thickBot="1" x14ac:dyDescent="0.25">
      <c r="AC49" s="1116" t="s">
        <v>394</v>
      </c>
      <c r="AD49" s="1117"/>
      <c r="AE49" s="1117"/>
      <c r="AF49" s="1118"/>
      <c r="AG49" s="115"/>
    </row>
    <row r="50" spans="29:33" ht="15" customHeight="1" thickTop="1" thickBot="1" x14ac:dyDescent="0.25">
      <c r="AC50" s="187"/>
      <c r="AD50" s="1119">
        <f>Übersicht!U101</f>
        <v>0</v>
      </c>
      <c r="AE50" s="1120"/>
      <c r="AF50" s="188"/>
      <c r="AG50" s="108"/>
    </row>
    <row r="51" spans="29:33" ht="15" customHeight="1" thickTop="1" x14ac:dyDescent="0.2"/>
  </sheetData>
  <sheetProtection password="EF30" sheet="1" selectLockedCells="1"/>
  <customSheetViews>
    <customSheetView guid="{09FC77BA-5E56-4CC2-A2B9-223DC8DC59BC}" showGridLines="0" topLeftCell="A19">
      <selection activeCell="AH31" sqref="AH31"/>
      <pageMargins left="0.70866141732283472" right="0.70866141732283472" top="0.78740157480314965" bottom="0.78740157480314965" header="0.27559055118110237" footer="0.31496062992125984"/>
      <pageSetup paperSize="9" fitToWidth="0" orientation="portrait" r:id="rId1"/>
      <headerFooter alignWithMargins="0">
        <oddHeader>&amp;R&amp;G</oddHeader>
      </headerFooter>
    </customSheetView>
  </customSheetViews>
  <mergeCells count="11">
    <mergeCell ref="AH1:AH2"/>
    <mergeCell ref="H30:K30"/>
    <mergeCell ref="AC49:AF49"/>
    <mergeCell ref="AD50:AE50"/>
    <mergeCell ref="W7:AB7"/>
    <mergeCell ref="W15:X15"/>
    <mergeCell ref="B2:C2"/>
    <mergeCell ref="B5:C5"/>
    <mergeCell ref="H5:V5"/>
    <mergeCell ref="H6:K6"/>
    <mergeCell ref="H20:M20"/>
  </mergeCells>
  <conditionalFormatting sqref="AC42">
    <cfRule type="cellIs" dxfId="718" priority="42" stopIfTrue="1" operator="between">
      <formula>0</formula>
      <formula>0.99</formula>
    </cfRule>
    <cfRule type="cellIs" dxfId="717" priority="43" stopIfTrue="1" operator="between">
      <formula>1</formula>
      <formula>1.99</formula>
    </cfRule>
    <cfRule type="cellIs" dxfId="716" priority="44" stopIfTrue="1" operator="between">
      <formula>2</formula>
      <formula>3</formula>
    </cfRule>
  </conditionalFormatting>
  <conditionalFormatting sqref="AC6">
    <cfRule type="cellIs" dxfId="715" priority="39" stopIfTrue="1" operator="between">
      <formula>0</formula>
      <formula>0.99</formula>
    </cfRule>
    <cfRule type="cellIs" dxfId="714" priority="40" stopIfTrue="1" operator="between">
      <formula>1</formula>
      <formula>1.99</formula>
    </cfRule>
    <cfRule type="cellIs" dxfId="713" priority="41" stopIfTrue="1" operator="between">
      <formula>2</formula>
      <formula>3</formula>
    </cfRule>
  </conditionalFormatting>
  <conditionalFormatting sqref="AC46">
    <cfRule type="cellIs" dxfId="712" priority="36" stopIfTrue="1" operator="between">
      <formula>0</formula>
      <formula>0.99</formula>
    </cfRule>
    <cfRule type="cellIs" dxfId="711" priority="37" stopIfTrue="1" operator="between">
      <formula>1</formula>
      <formula>1.99</formula>
    </cfRule>
    <cfRule type="cellIs" dxfId="710" priority="38" stopIfTrue="1" operator="between">
      <formula>2</formula>
      <formula>3</formula>
    </cfRule>
  </conditionalFormatting>
  <conditionalFormatting sqref="B2">
    <cfRule type="cellIs" dxfId="709" priority="33" stopIfTrue="1" operator="between">
      <formula>0</formula>
      <formula>0.99</formula>
    </cfRule>
    <cfRule type="cellIs" dxfId="708" priority="34" stopIfTrue="1" operator="between">
      <formula>1</formula>
      <formula>1.99</formula>
    </cfRule>
    <cfRule type="cellIs" dxfId="707" priority="35" stopIfTrue="1" operator="between">
      <formula>2</formula>
      <formula>3</formula>
    </cfRule>
  </conditionalFormatting>
  <conditionalFormatting sqref="AC20">
    <cfRule type="cellIs" dxfId="706" priority="30" stopIfTrue="1" operator="between">
      <formula>0</formula>
      <formula>0.99</formula>
    </cfRule>
    <cfRule type="cellIs" dxfId="705" priority="31" stopIfTrue="1" operator="between">
      <formula>1</formula>
      <formula>1.99</formula>
    </cfRule>
    <cfRule type="cellIs" dxfId="704" priority="32" stopIfTrue="1" operator="between">
      <formula>2</formula>
      <formula>3</formula>
    </cfRule>
  </conditionalFormatting>
  <conditionalFormatting sqref="AC30">
    <cfRule type="cellIs" dxfId="703" priority="27" stopIfTrue="1" operator="between">
      <formula>0</formula>
      <formula>0.99</formula>
    </cfRule>
    <cfRule type="cellIs" dxfId="702" priority="28" stopIfTrue="1" operator="between">
      <formula>1</formula>
      <formula>1.99</formula>
    </cfRule>
    <cfRule type="cellIs" dxfId="701" priority="29" stopIfTrue="1" operator="between">
      <formula>2</formula>
      <formula>3</formula>
    </cfRule>
  </conditionalFormatting>
  <conditionalFormatting sqref="AC8">
    <cfRule type="expression" dxfId="700" priority="23">
      <formula>$AC$8=FALSE</formula>
    </cfRule>
  </conditionalFormatting>
  <conditionalFormatting sqref="AC9">
    <cfRule type="expression" dxfId="699" priority="22">
      <formula>$AC$9=FALSE</formula>
    </cfRule>
  </conditionalFormatting>
  <conditionalFormatting sqref="AC10">
    <cfRule type="expression" dxfId="698" priority="21">
      <formula>$AC$10=FALSE</formula>
    </cfRule>
  </conditionalFormatting>
  <conditionalFormatting sqref="AC11">
    <cfRule type="expression" dxfId="697" priority="20">
      <formula>$AC$11=FALSE</formula>
    </cfRule>
  </conditionalFormatting>
  <conditionalFormatting sqref="AC12">
    <cfRule type="expression" dxfId="696" priority="19">
      <formula>$AC$12=FALSE</formula>
    </cfRule>
  </conditionalFormatting>
  <conditionalFormatting sqref="AC14">
    <cfRule type="expression" dxfId="695" priority="18">
      <formula>$AC$14=FALSE</formula>
    </cfRule>
  </conditionalFormatting>
  <conditionalFormatting sqref="AC17">
    <cfRule type="expression" dxfId="694" priority="17">
      <formula>$AC$17=FALSE</formula>
    </cfRule>
  </conditionalFormatting>
  <conditionalFormatting sqref="AC18">
    <cfRule type="expression" dxfId="693" priority="16">
      <formula>$AC$18=FALSE</formula>
    </cfRule>
  </conditionalFormatting>
  <conditionalFormatting sqref="AC19">
    <cfRule type="expression" dxfId="692" priority="15">
      <formula>$AC$19=FALSE</formula>
    </cfRule>
  </conditionalFormatting>
  <conditionalFormatting sqref="AC21">
    <cfRule type="expression" dxfId="691" priority="14">
      <formula>$AC$21=FALSE</formula>
    </cfRule>
  </conditionalFormatting>
  <conditionalFormatting sqref="AC22">
    <cfRule type="expression" dxfId="690" priority="13">
      <formula>$AC$22=FALSE</formula>
    </cfRule>
  </conditionalFormatting>
  <conditionalFormatting sqref="AC23">
    <cfRule type="expression" dxfId="689" priority="12">
      <formula>$AC$23=FALSE</formula>
    </cfRule>
  </conditionalFormatting>
  <conditionalFormatting sqref="AC26">
    <cfRule type="expression" dxfId="688" priority="11">
      <formula>$AC$26=FALSE</formula>
    </cfRule>
  </conditionalFormatting>
  <conditionalFormatting sqref="AC28">
    <cfRule type="expression" dxfId="687" priority="10">
      <formula>$AC$28=FALSE</formula>
    </cfRule>
  </conditionalFormatting>
  <conditionalFormatting sqref="AC31">
    <cfRule type="expression" dxfId="686" priority="9">
      <formula>$AC$31=FALSE</formula>
    </cfRule>
  </conditionalFormatting>
  <conditionalFormatting sqref="AC32">
    <cfRule type="expression" dxfId="685" priority="8">
      <formula>$AC$32=FALSE</formula>
    </cfRule>
  </conditionalFormatting>
  <conditionalFormatting sqref="AC33">
    <cfRule type="expression" dxfId="684" priority="7">
      <formula>$AC$33=FALSE</formula>
    </cfRule>
  </conditionalFormatting>
  <conditionalFormatting sqref="AC34">
    <cfRule type="expression" dxfId="683" priority="6">
      <formula>$AC$34=FALSE</formula>
    </cfRule>
  </conditionalFormatting>
  <conditionalFormatting sqref="AC35">
    <cfRule type="expression" dxfId="682" priority="5">
      <formula>$AC$35=FALSE</formula>
    </cfRule>
  </conditionalFormatting>
  <conditionalFormatting sqref="AC36">
    <cfRule type="expression" dxfId="681" priority="4">
      <formula>$AC$36=FALSE</formula>
    </cfRule>
  </conditionalFormatting>
  <conditionalFormatting sqref="AC39">
    <cfRule type="expression" dxfId="680" priority="3">
      <formula>$AC$39=FALSE</formula>
    </cfRule>
  </conditionalFormatting>
  <conditionalFormatting sqref="AC40">
    <cfRule type="expression" dxfId="679" priority="2">
      <formula>$AC$40=FALSE</formula>
    </cfRule>
  </conditionalFormatting>
  <conditionalFormatting sqref="AC41">
    <cfRule type="expression" dxfId="678" priority="1">
      <formula>$AC$41=FALSE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Width="0" orientation="landscape" r:id="rId2"/>
  <headerFooter alignWithMargins="0">
    <oddHeader>&amp;R&amp;G</oddHeader>
  </headerFooter>
  <ignoredErrors>
    <ignoredError sqref="AC20" formula="1"/>
  </ignoredErrors>
  <legacyDrawing r:id="rId3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B1:AH122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779"/>
    <col min="24" max="24" width="14.85546875" customWidth="1"/>
    <col min="25" max="25" width="3.28515625" style="779"/>
    <col min="26" max="26" width="14.7109375" customWidth="1"/>
    <col min="27" max="27" width="3.28515625" style="779"/>
    <col min="28" max="28" width="14.7109375" customWidth="1"/>
    <col min="29" max="29" width="4.7109375" style="117" customWidth="1"/>
    <col min="30" max="30" width="4" style="117" customWidth="1"/>
    <col min="31" max="32" width="4" style="1088" customWidth="1"/>
    <col min="33" max="33" width="3.8554687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AC117</f>
        <v>0</v>
      </c>
      <c r="C2" s="1143"/>
      <c r="D2" s="135">
        <v>1</v>
      </c>
      <c r="F2" s="2" t="s">
        <v>1299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806"/>
      <c r="Y3" s="806"/>
      <c r="AA3" s="806"/>
      <c r="AC3" s="749"/>
      <c r="AD3" s="749"/>
      <c r="AE3" s="1089"/>
      <c r="AF3" s="1089"/>
    </row>
    <row r="4" spans="2:34" ht="15" customHeight="1" thickBot="1" x14ac:dyDescent="0.3">
      <c r="B4" s="186" t="s">
        <v>396</v>
      </c>
      <c r="F4" s="56"/>
      <c r="G4" s="3" t="s">
        <v>386</v>
      </c>
    </row>
    <row r="5" spans="2:34" ht="15" customHeight="1" thickTop="1" thickBot="1" x14ac:dyDescent="0.3">
      <c r="B5" s="1119">
        <f>Übersicht!U105</f>
        <v>0</v>
      </c>
      <c r="C5" s="1120"/>
      <c r="F5" s="56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228"/>
    </row>
    <row r="6" spans="2:34" ht="15" customHeight="1" thickTop="1" thickBot="1" x14ac:dyDescent="0.3">
      <c r="F6" s="56"/>
      <c r="H6" s="86" t="s">
        <v>373</v>
      </c>
      <c r="I6" s="82"/>
      <c r="J6" s="87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148"/>
    </row>
    <row r="7" spans="2:34" ht="15" customHeight="1" thickBot="1" x14ac:dyDescent="0.3">
      <c r="F7" s="56"/>
      <c r="H7" s="27" t="s">
        <v>251</v>
      </c>
      <c r="I7" s="28"/>
      <c r="J7" s="28"/>
      <c r="K7" s="28"/>
      <c r="L7" s="28"/>
      <c r="M7" s="28"/>
      <c r="N7" s="28"/>
      <c r="O7" s="28"/>
      <c r="P7" s="28"/>
      <c r="Q7" s="28"/>
      <c r="R7" s="1213"/>
      <c r="S7" s="1214"/>
      <c r="T7" s="28" t="s">
        <v>252</v>
      </c>
      <c r="U7" s="28"/>
      <c r="V7" s="30"/>
    </row>
    <row r="8" spans="2:34" ht="15" customHeight="1" thickBot="1" x14ac:dyDescent="0.3">
      <c r="F8" s="56"/>
      <c r="H8" s="104"/>
      <c r="I8" s="28"/>
      <c r="J8" s="28"/>
      <c r="K8" s="28"/>
      <c r="L8" s="28"/>
      <c r="M8" s="28"/>
      <c r="N8" s="28"/>
      <c r="O8" s="28"/>
      <c r="P8" s="28"/>
      <c r="Q8" s="28"/>
      <c r="R8" s="108"/>
      <c r="S8" s="108"/>
      <c r="T8" s="28"/>
      <c r="U8" s="28"/>
      <c r="V8" s="30"/>
    </row>
    <row r="9" spans="2:34" ht="15" customHeight="1" thickBot="1" x14ac:dyDescent="0.3">
      <c r="F9" s="56"/>
      <c r="H9" s="27" t="s">
        <v>254</v>
      </c>
      <c r="I9" s="28"/>
      <c r="J9" s="28"/>
      <c r="K9" s="28"/>
      <c r="L9" s="28"/>
      <c r="M9" s="28"/>
      <c r="N9" s="28"/>
      <c r="O9" s="28"/>
      <c r="P9" s="28"/>
      <c r="Q9" s="28"/>
      <c r="R9" s="1215"/>
      <c r="S9" s="1216"/>
      <c r="T9" s="28" t="s">
        <v>255</v>
      </c>
      <c r="U9" s="28"/>
      <c r="V9" s="30"/>
    </row>
    <row r="10" spans="2:34" ht="15" customHeight="1" thickBot="1" x14ac:dyDescent="0.3">
      <c r="F10" s="56"/>
      <c r="H10" s="27"/>
      <c r="I10" s="28"/>
      <c r="J10" s="28"/>
      <c r="K10" s="28"/>
      <c r="L10" s="28"/>
      <c r="M10" s="28"/>
      <c r="N10" s="28"/>
      <c r="O10" s="28"/>
      <c r="P10" s="28"/>
      <c r="Q10" s="28"/>
      <c r="R10" s="108"/>
      <c r="S10" s="108"/>
      <c r="T10" s="28"/>
      <c r="U10" s="28"/>
      <c r="V10" s="30"/>
    </row>
    <row r="11" spans="2:34" ht="15" customHeight="1" thickBot="1" x14ac:dyDescent="0.3">
      <c r="F11" s="56"/>
      <c r="H11" s="27" t="s">
        <v>256</v>
      </c>
      <c r="I11" s="28"/>
      <c r="J11" s="28"/>
      <c r="K11" s="28"/>
      <c r="L11" s="28"/>
      <c r="M11" s="28"/>
      <c r="N11" s="28"/>
      <c r="O11" s="28"/>
      <c r="P11" s="28"/>
      <c r="Q11" s="28"/>
      <c r="R11" s="1215"/>
      <c r="S11" s="1216"/>
      <c r="T11" s="28" t="s">
        <v>257</v>
      </c>
      <c r="U11" s="28"/>
      <c r="V11" s="30"/>
    </row>
    <row r="12" spans="2:34" ht="15" customHeight="1" x14ac:dyDescent="0.25">
      <c r="F12" s="56"/>
      <c r="H12" s="27"/>
      <c r="I12" s="28"/>
      <c r="J12" s="28"/>
      <c r="K12" s="28"/>
      <c r="L12" s="28"/>
      <c r="M12" s="28"/>
      <c r="N12" s="28"/>
      <c r="O12" s="28"/>
      <c r="P12" s="28"/>
      <c r="Q12" s="23"/>
      <c r="R12" s="113"/>
      <c r="S12" s="113"/>
      <c r="T12" s="23"/>
      <c r="U12" s="23"/>
      <c r="V12" s="25"/>
    </row>
    <row r="13" spans="2:34" ht="15" customHeight="1" thickBot="1" x14ac:dyDescent="0.3">
      <c r="F13" s="56"/>
      <c r="H13" s="79" t="s">
        <v>263</v>
      </c>
      <c r="I13" s="78"/>
      <c r="J13" s="80"/>
      <c r="K13" s="28"/>
      <c r="L13" s="28"/>
      <c r="M13" s="28"/>
      <c r="N13" s="28"/>
      <c r="O13" s="28"/>
      <c r="P13" s="28"/>
      <c r="Q13" s="6"/>
      <c r="R13" s="1217"/>
      <c r="S13" s="1217"/>
      <c r="T13" s="149"/>
      <c r="U13" s="23"/>
      <c r="V13" s="25"/>
    </row>
    <row r="14" spans="2:34" ht="15" customHeight="1" thickBot="1" x14ac:dyDescent="0.3">
      <c r="F14" s="56"/>
      <c r="H14" s="31" t="s">
        <v>266</v>
      </c>
      <c r="I14" s="28"/>
      <c r="J14" s="28"/>
      <c r="K14" s="28"/>
      <c r="L14" s="28"/>
      <c r="M14" s="28"/>
      <c r="N14" s="28"/>
      <c r="O14" s="28"/>
      <c r="P14" s="28"/>
      <c r="Q14" s="150"/>
      <c r="R14" s="1215"/>
      <c r="S14" s="1216"/>
      <c r="T14" s="110" t="s">
        <v>264</v>
      </c>
      <c r="U14" s="28"/>
      <c r="V14" s="30"/>
    </row>
    <row r="15" spans="2:34" ht="15" customHeight="1" thickBot="1" x14ac:dyDescent="0.3">
      <c r="F15" s="56"/>
      <c r="H15" s="27"/>
      <c r="I15" s="28"/>
      <c r="J15" s="28"/>
      <c r="K15" s="28"/>
      <c r="L15" s="28"/>
      <c r="M15" s="28"/>
      <c r="N15" s="28"/>
      <c r="O15" s="28"/>
      <c r="P15" s="28"/>
      <c r="Q15" s="23"/>
      <c r="R15" s="23"/>
      <c r="S15" s="28"/>
      <c r="T15" s="28"/>
      <c r="U15" s="28"/>
      <c r="V15" s="30"/>
    </row>
    <row r="16" spans="2:34" ht="15" customHeight="1" thickBot="1" x14ac:dyDescent="0.3">
      <c r="F16" s="56"/>
      <c r="H16" s="151" t="s">
        <v>387</v>
      </c>
      <c r="I16" s="78"/>
      <c r="J16" s="80"/>
      <c r="K16" s="152"/>
      <c r="L16" s="64"/>
      <c r="M16" s="64"/>
      <c r="N16" s="64"/>
      <c r="O16" s="28"/>
      <c r="P16" s="28"/>
      <c r="Q16" s="23"/>
      <c r="R16" s="1215"/>
      <c r="S16" s="1216"/>
      <c r="T16" s="110" t="s">
        <v>269</v>
      </c>
      <c r="U16" s="28"/>
      <c r="V16" s="30"/>
    </row>
    <row r="17" spans="5:34" ht="15" customHeight="1" thickBot="1" x14ac:dyDescent="0.3">
      <c r="F17" s="56"/>
      <c r="H17" s="153"/>
      <c r="I17" s="154"/>
      <c r="J17" s="154"/>
      <c r="K17" s="154"/>
      <c r="L17" s="154"/>
      <c r="M17" s="154"/>
      <c r="N17" s="154"/>
      <c r="O17" s="20"/>
      <c r="P17" s="20"/>
      <c r="Q17" s="6"/>
      <c r="R17" s="108"/>
      <c r="S17" s="108"/>
      <c r="T17" s="155"/>
      <c r="U17" s="20"/>
      <c r="V17" s="22"/>
    </row>
    <row r="18" spans="5:34" ht="15" customHeight="1" thickBot="1" x14ac:dyDescent="0.3">
      <c r="F18" s="56"/>
      <c r="H18" s="156" t="s">
        <v>388</v>
      </c>
      <c r="I18" s="157"/>
      <c r="J18" s="80"/>
      <c r="K18" s="154"/>
      <c r="L18" s="154"/>
      <c r="M18" s="154"/>
      <c r="N18" s="154"/>
      <c r="O18" s="20"/>
      <c r="P18" s="20"/>
      <c r="Q18" s="158"/>
      <c r="R18" s="995"/>
      <c r="S18" s="994"/>
      <c r="T18" s="995"/>
      <c r="U18" s="996"/>
      <c r="V18" s="22"/>
    </row>
    <row r="19" spans="5:34" ht="15" customHeight="1" thickBot="1" x14ac:dyDescent="0.3">
      <c r="F19" s="56"/>
      <c r="H19" s="1219"/>
      <c r="I19" s="1220"/>
      <c r="J19" s="1220"/>
      <c r="K19" s="1220"/>
      <c r="L19" s="1220"/>
      <c r="M19" s="1220"/>
      <c r="N19" s="1220"/>
      <c r="O19" s="1220"/>
      <c r="P19" s="1220"/>
      <c r="Q19" s="1220"/>
      <c r="R19" s="1221"/>
      <c r="S19" s="1221"/>
      <c r="T19" s="1221"/>
      <c r="U19" s="1221"/>
      <c r="V19" s="1222"/>
    </row>
    <row r="20" spans="5:34" ht="15" customHeight="1" thickTop="1" x14ac:dyDescent="0.25">
      <c r="F20" s="56"/>
    </row>
    <row r="21" spans="5:34" ht="15" customHeight="1" thickBot="1" x14ac:dyDescent="0.3">
      <c r="G21" s="3" t="s">
        <v>177</v>
      </c>
    </row>
    <row r="22" spans="5:34" ht="15" customHeight="1" thickTop="1" thickBot="1" x14ac:dyDescent="0.25">
      <c r="H22" s="1107" t="s">
        <v>0</v>
      </c>
      <c r="I22" s="1108"/>
      <c r="J22" s="1108"/>
      <c r="K22" s="1108"/>
      <c r="L22" s="1108"/>
      <c r="M22" s="1108"/>
      <c r="N22" s="1108"/>
      <c r="O22" s="1108"/>
      <c r="P22" s="1108"/>
      <c r="Q22" s="1108"/>
      <c r="R22" s="1108"/>
      <c r="S22" s="1108"/>
      <c r="T22" s="1108"/>
      <c r="U22" s="1108"/>
      <c r="V22" s="1108"/>
      <c r="W22" s="798">
        <v>0</v>
      </c>
      <c r="X22" s="57"/>
      <c r="Y22" s="798">
        <v>1</v>
      </c>
      <c r="Z22" s="57"/>
      <c r="AA22" s="798">
        <v>3</v>
      </c>
      <c r="AB22" s="43"/>
      <c r="AC22" s="14" t="s">
        <v>18</v>
      </c>
      <c r="AD22" s="14" t="s">
        <v>1</v>
      </c>
      <c r="AE22" s="4" t="s">
        <v>390</v>
      </c>
      <c r="AF22" s="14" t="s">
        <v>389</v>
      </c>
      <c r="AG22" s="14" t="s">
        <v>1060</v>
      </c>
      <c r="AH22" s="60" t="s">
        <v>2</v>
      </c>
    </row>
    <row r="23" spans="5:34" ht="15" customHeight="1" thickTop="1" x14ac:dyDescent="0.2">
      <c r="H23" s="1145" t="s">
        <v>373</v>
      </c>
      <c r="I23" s="1146"/>
      <c r="J23" s="1146"/>
      <c r="K23" s="1147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19"/>
      <c r="X23" s="84"/>
      <c r="Y23" s="819"/>
      <c r="Z23" s="84"/>
      <c r="AA23" s="819"/>
      <c r="AB23" s="84"/>
      <c r="AC23" s="144">
        <f>(AC25+AC27+AC30+AC31+AC28)/5</f>
        <v>0</v>
      </c>
      <c r="AD23" s="764">
        <v>2</v>
      </c>
      <c r="AE23" s="542"/>
      <c r="AF23" s="542"/>
      <c r="AG23" s="171"/>
      <c r="AH23" s="936"/>
    </row>
    <row r="24" spans="5:34" ht="15" customHeight="1" thickBot="1" x14ac:dyDescent="0.25">
      <c r="H24" s="104" t="s">
        <v>251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3"/>
      <c r="W24" s="783"/>
      <c r="X24" s="6"/>
      <c r="Y24" s="783"/>
      <c r="Z24" s="6"/>
      <c r="AA24" s="783"/>
      <c r="AB24" s="6"/>
      <c r="AC24" s="668"/>
      <c r="AD24" s="134"/>
      <c r="AE24" s="221"/>
      <c r="AF24" s="221"/>
      <c r="AG24" s="170"/>
      <c r="AH24" s="896"/>
    </row>
    <row r="25" spans="5:34" ht="15" customHeight="1" thickBot="1" x14ac:dyDescent="0.25">
      <c r="H25" s="27"/>
      <c r="I25" s="28"/>
      <c r="J25" s="28" t="s">
        <v>253</v>
      </c>
      <c r="K25" s="28"/>
      <c r="L25" s="28"/>
      <c r="M25" s="28"/>
      <c r="N25" s="28"/>
      <c r="O25" s="28"/>
      <c r="P25" s="28"/>
      <c r="Q25" s="28"/>
      <c r="R25" s="1215"/>
      <c r="S25" s="1216"/>
      <c r="T25" s="28" t="s">
        <v>252</v>
      </c>
      <c r="U25" s="28"/>
      <c r="V25" s="28"/>
      <c r="W25" s="961"/>
      <c r="X25" s="28" t="s">
        <v>371</v>
      </c>
      <c r="Y25" s="784"/>
      <c r="Z25" s="28"/>
      <c r="AA25" s="871"/>
      <c r="AB25" s="28" t="s">
        <v>270</v>
      </c>
      <c r="AC25" s="723" t="b">
        <f>IF(W25="x",0,IF(Y25="x",1,IF(AA25="x",3)))</f>
        <v>0</v>
      </c>
      <c r="AD25" s="70">
        <v>1</v>
      </c>
      <c r="AE25" s="914"/>
      <c r="AF25" s="914"/>
      <c r="AG25" s="523">
        <v>11</v>
      </c>
      <c r="AH25" s="894"/>
    </row>
    <row r="26" spans="5:34" ht="15" customHeight="1" thickBot="1" x14ac:dyDescent="0.25">
      <c r="H26" s="27" t="s">
        <v>254</v>
      </c>
      <c r="I26" s="28"/>
      <c r="J26" s="28"/>
      <c r="K26" s="28"/>
      <c r="L26" s="28"/>
      <c r="M26" s="28"/>
      <c r="N26" s="28"/>
      <c r="O26" s="28"/>
      <c r="P26" s="28"/>
      <c r="Q26" s="28"/>
      <c r="R26" s="6"/>
      <c r="S26" s="6"/>
      <c r="T26" s="28"/>
      <c r="U26" s="28"/>
      <c r="V26" s="754"/>
      <c r="W26" s="787"/>
      <c r="X26" s="28"/>
      <c r="Y26" s="784"/>
      <c r="Z26" s="28"/>
      <c r="AA26" s="783"/>
      <c r="AB26" s="28"/>
      <c r="AC26" s="273"/>
      <c r="AD26" s="70"/>
      <c r="AE26" s="163"/>
      <c r="AF26" s="163"/>
      <c r="AG26" s="163"/>
      <c r="AH26" s="894"/>
    </row>
    <row r="27" spans="5:34" ht="15" customHeight="1" thickBot="1" x14ac:dyDescent="0.25">
      <c r="H27" s="27"/>
      <c r="I27" s="28"/>
      <c r="J27" s="28" t="s">
        <v>253</v>
      </c>
      <c r="K27" s="28"/>
      <c r="L27" s="28"/>
      <c r="M27" s="28"/>
      <c r="N27" s="28"/>
      <c r="O27" s="28"/>
      <c r="P27" s="28"/>
      <c r="Q27" s="28"/>
      <c r="R27" s="1215"/>
      <c r="S27" s="1216"/>
      <c r="T27" s="28" t="s">
        <v>255</v>
      </c>
      <c r="U27" s="28"/>
      <c r="V27" s="28"/>
      <c r="W27" s="961"/>
      <c r="X27" s="110" t="s">
        <v>1103</v>
      </c>
      <c r="Y27" s="784"/>
      <c r="Z27" s="28"/>
      <c r="AA27" s="871"/>
      <c r="AB27" s="110" t="s">
        <v>1102</v>
      </c>
      <c r="AC27" s="723" t="b">
        <f>IF(W27="x",0,IF(Y27="x",1,IF(AA27="x",3)))</f>
        <v>0</v>
      </c>
      <c r="AD27" s="70">
        <v>1</v>
      </c>
      <c r="AE27" s="914"/>
      <c r="AF27" s="914"/>
      <c r="AG27" s="523">
        <v>17</v>
      </c>
      <c r="AH27" s="894"/>
    </row>
    <row r="28" spans="5:34" ht="15" customHeight="1" thickBot="1" x14ac:dyDescent="0.25">
      <c r="H28" s="27" t="s">
        <v>1036</v>
      </c>
      <c r="I28" s="28"/>
      <c r="J28" s="28"/>
      <c r="K28" s="28"/>
      <c r="L28" s="28"/>
      <c r="M28" s="28"/>
      <c r="N28" s="28"/>
      <c r="O28" s="28"/>
      <c r="P28" s="28"/>
      <c r="Q28" s="20"/>
      <c r="R28" s="1223">
        <f>(0.8*R25)+((R27/100)*(R25-14.4))+46.4</f>
        <v>46.4</v>
      </c>
      <c r="S28" s="1224"/>
      <c r="T28" s="28"/>
      <c r="U28" s="28"/>
      <c r="V28" s="28"/>
      <c r="W28" s="961"/>
      <c r="X28" s="110" t="s">
        <v>1039</v>
      </c>
      <c r="Y28" s="961"/>
      <c r="Z28" s="110" t="s">
        <v>1038</v>
      </c>
      <c r="AA28" s="871"/>
      <c r="AB28" s="110" t="s">
        <v>1037</v>
      </c>
      <c r="AC28" s="723" t="b">
        <f>IF(W28="x",0,IF(Y28="x",1,IF(AA28="x",3)))</f>
        <v>0</v>
      </c>
      <c r="AD28" s="70">
        <v>1</v>
      </c>
      <c r="AE28" s="914"/>
      <c r="AF28" s="914"/>
      <c r="AG28" s="523">
        <v>18</v>
      </c>
      <c r="AH28" s="894"/>
    </row>
    <row r="29" spans="5:34" ht="15" customHeight="1" thickBot="1" x14ac:dyDescent="0.25">
      <c r="H29" s="27" t="s">
        <v>256</v>
      </c>
      <c r="I29" s="28"/>
      <c r="J29" s="28"/>
      <c r="K29" s="28"/>
      <c r="L29" s="28"/>
      <c r="M29" s="28"/>
      <c r="N29" s="28"/>
      <c r="O29" s="28"/>
      <c r="P29" s="28"/>
      <c r="Q29" s="28"/>
      <c r="R29" s="6"/>
      <c r="S29" s="6"/>
      <c r="T29" s="28"/>
      <c r="U29" s="28"/>
      <c r="V29" s="754"/>
      <c r="W29" s="784"/>
      <c r="X29" s="28"/>
      <c r="Y29" s="784"/>
      <c r="Z29" s="28"/>
      <c r="AA29" s="783"/>
      <c r="AB29" s="28"/>
      <c r="AC29" s="273"/>
      <c r="AD29" s="70"/>
      <c r="AE29" s="163"/>
      <c r="AF29" s="163"/>
      <c r="AG29" s="163"/>
      <c r="AH29" s="894"/>
    </row>
    <row r="30" spans="5:34" ht="15" customHeight="1" thickBot="1" x14ac:dyDescent="0.25">
      <c r="H30" s="27"/>
      <c r="I30" s="28"/>
      <c r="J30" s="28" t="s">
        <v>253</v>
      </c>
      <c r="K30" s="28"/>
      <c r="L30" s="28"/>
      <c r="M30" s="28"/>
      <c r="N30" s="28"/>
      <c r="O30" s="28"/>
      <c r="P30" s="28"/>
      <c r="Q30" s="28"/>
      <c r="R30" s="1215"/>
      <c r="S30" s="1216"/>
      <c r="T30" s="28" t="s">
        <v>257</v>
      </c>
      <c r="U30" s="28"/>
      <c r="V30" s="28"/>
      <c r="W30" s="961"/>
      <c r="X30" s="110" t="s">
        <v>1100</v>
      </c>
      <c r="Y30" s="784"/>
      <c r="Z30" s="28"/>
      <c r="AA30" s="871"/>
      <c r="AB30" s="28" t="s">
        <v>1099</v>
      </c>
      <c r="AC30" s="723" t="b">
        <f>IF(W30="x",0,IF(Y30="x",1,IF(AA30="x",3)))</f>
        <v>0</v>
      </c>
      <c r="AD30" s="70">
        <v>1</v>
      </c>
      <c r="AE30" s="914"/>
      <c r="AF30" s="914"/>
      <c r="AG30" s="523">
        <v>11</v>
      </c>
      <c r="AH30" s="993"/>
    </row>
    <row r="31" spans="5:34" ht="15" customHeight="1" thickBot="1" x14ac:dyDescent="0.25">
      <c r="H31" s="27"/>
      <c r="I31" s="28"/>
      <c r="J31" s="28" t="s">
        <v>258</v>
      </c>
      <c r="K31" s="28"/>
      <c r="L31" s="28"/>
      <c r="M31" s="28"/>
      <c r="N31" s="28"/>
      <c r="O31" s="28"/>
      <c r="P31" s="28"/>
      <c r="Q31" s="28"/>
      <c r="R31" s="1215"/>
      <c r="S31" s="1216"/>
      <c r="T31" s="28" t="s">
        <v>257</v>
      </c>
      <c r="U31" s="28"/>
      <c r="V31" s="28"/>
      <c r="W31" s="961"/>
      <c r="X31" s="110" t="s">
        <v>1101</v>
      </c>
      <c r="Y31" s="784"/>
      <c r="Z31" s="28"/>
      <c r="AA31" s="871"/>
      <c r="AB31" s="28" t="s">
        <v>1099</v>
      </c>
      <c r="AC31" s="723" t="b">
        <f>IF(W31="x",0,IF(Y31="x",1,IF(AA31="x",3)))</f>
        <v>0</v>
      </c>
      <c r="AD31" s="70">
        <v>1</v>
      </c>
      <c r="AE31" s="914"/>
      <c r="AF31" s="914"/>
      <c r="AG31" s="523">
        <v>11</v>
      </c>
      <c r="AH31" s="993"/>
    </row>
    <row r="32" spans="5:34" ht="15" customHeight="1" thickBot="1" x14ac:dyDescent="0.25">
      <c r="E32" s="501"/>
      <c r="F32" s="167"/>
      <c r="G32" s="167"/>
      <c r="H32" s="1123" t="s">
        <v>673</v>
      </c>
      <c r="I32" s="1124"/>
      <c r="J32" s="1124"/>
      <c r="K32" s="1124"/>
      <c r="L32" s="1125"/>
      <c r="M32" s="28"/>
      <c r="N32" s="28"/>
      <c r="O32" s="28"/>
      <c r="P32" s="28"/>
      <c r="Q32" s="20"/>
      <c r="R32" s="109"/>
      <c r="S32" s="109"/>
      <c r="T32" s="28"/>
      <c r="U32" s="28"/>
      <c r="V32" s="754"/>
      <c r="W32" s="787"/>
      <c r="X32" s="28"/>
      <c r="Y32" s="787"/>
      <c r="Z32" s="28"/>
      <c r="AA32" s="787"/>
      <c r="AB32" s="28"/>
      <c r="AC32" s="145">
        <f>(AC33+AC35)/2</f>
        <v>0</v>
      </c>
      <c r="AD32" s="133">
        <v>1</v>
      </c>
      <c r="AE32" s="163"/>
      <c r="AF32" s="163"/>
      <c r="AG32" s="163"/>
      <c r="AH32" s="894"/>
    </row>
    <row r="33" spans="8:34" ht="15" customHeight="1" thickBot="1" x14ac:dyDescent="0.25">
      <c r="H33" s="27" t="s">
        <v>261</v>
      </c>
      <c r="I33" s="28"/>
      <c r="J33" s="28"/>
      <c r="K33" s="28"/>
      <c r="L33" s="28"/>
      <c r="M33" s="28"/>
      <c r="N33" s="28"/>
      <c r="O33" s="28"/>
      <c r="P33" s="28"/>
      <c r="Q33" s="1225"/>
      <c r="R33" s="1226"/>
      <c r="S33" s="1227"/>
      <c r="T33" s="28" t="s">
        <v>262</v>
      </c>
      <c r="U33" s="28"/>
      <c r="V33" s="28"/>
      <c r="W33" s="961"/>
      <c r="X33" s="68" t="s">
        <v>362</v>
      </c>
      <c r="Y33" s="961"/>
      <c r="Z33" s="68" t="s">
        <v>363</v>
      </c>
      <c r="AA33" s="871"/>
      <c r="AB33" s="28" t="s">
        <v>364</v>
      </c>
      <c r="AC33" s="723" t="b">
        <f>IF(W33="x",0,IF(Y33="x",1,IF(AA33="x",3)))</f>
        <v>0</v>
      </c>
      <c r="AD33" s="70">
        <v>1</v>
      </c>
      <c r="AE33" s="914"/>
      <c r="AF33" s="914"/>
      <c r="AG33" s="177">
        <v>46</v>
      </c>
      <c r="AH33" s="894"/>
    </row>
    <row r="34" spans="8:34" ht="15" customHeight="1" thickBot="1" x14ac:dyDescent="0.25">
      <c r="H34" s="27"/>
      <c r="I34" s="28"/>
      <c r="J34" s="28"/>
      <c r="K34" s="28"/>
      <c r="L34" s="28"/>
      <c r="M34" s="28"/>
      <c r="N34" s="28"/>
      <c r="O34" s="28"/>
      <c r="P34" s="28"/>
      <c r="Q34" s="6"/>
      <c r="R34" s="108"/>
      <c r="S34" s="108"/>
      <c r="T34" s="28"/>
      <c r="U34" s="28"/>
      <c r="V34" s="754"/>
      <c r="W34" s="788"/>
      <c r="X34" s="28"/>
      <c r="Y34" s="788"/>
      <c r="Z34" s="28"/>
      <c r="AA34" s="788"/>
      <c r="AB34" s="28"/>
      <c r="AC34" s="273"/>
      <c r="AD34" s="70"/>
      <c r="AE34" s="163"/>
      <c r="AF34" s="163"/>
      <c r="AG34" s="163"/>
      <c r="AH34" s="894"/>
    </row>
    <row r="35" spans="8:34" ht="15" customHeight="1" thickBot="1" x14ac:dyDescent="0.25">
      <c r="H35" s="27" t="s">
        <v>361</v>
      </c>
      <c r="I35" s="28"/>
      <c r="J35" s="28"/>
      <c r="K35" s="28"/>
      <c r="L35" s="28"/>
      <c r="M35" s="28"/>
      <c r="N35" s="28"/>
      <c r="O35" s="28"/>
      <c r="P35" s="28"/>
      <c r="Q35" s="1225"/>
      <c r="R35" s="1226"/>
      <c r="S35" s="1227"/>
      <c r="T35" s="28" t="s">
        <v>262</v>
      </c>
      <c r="U35" s="28"/>
      <c r="V35" s="28"/>
      <c r="W35" s="961"/>
      <c r="X35" s="68" t="s">
        <v>362</v>
      </c>
      <c r="Y35" s="961"/>
      <c r="Z35" s="68" t="s">
        <v>363</v>
      </c>
      <c r="AA35" s="871"/>
      <c r="AB35" s="28" t="s">
        <v>364</v>
      </c>
      <c r="AC35" s="723" t="b">
        <f>IF(W35="x",0,IF(Y35="x",1,IF(AA35="x",3)))</f>
        <v>0</v>
      </c>
      <c r="AD35" s="70">
        <v>1</v>
      </c>
      <c r="AE35" s="914"/>
      <c r="AF35" s="914"/>
      <c r="AG35" s="177">
        <v>1</v>
      </c>
      <c r="AH35" s="894"/>
    </row>
    <row r="36" spans="8:34" ht="15" customHeight="1" x14ac:dyDescent="0.2">
      <c r="H36" s="27"/>
      <c r="I36" s="28"/>
      <c r="J36" s="28"/>
      <c r="K36" s="28"/>
      <c r="L36" s="28"/>
      <c r="M36" s="28"/>
      <c r="N36" s="28"/>
      <c r="O36" s="28"/>
      <c r="P36" s="28"/>
      <c r="Q36" s="23"/>
      <c r="R36" s="109"/>
      <c r="S36" s="109"/>
      <c r="T36" s="28"/>
      <c r="U36" s="28"/>
      <c r="V36" s="754"/>
      <c r="W36" s="788"/>
      <c r="X36" s="28"/>
      <c r="Y36" s="788"/>
      <c r="Z36" s="28"/>
      <c r="AA36" s="788"/>
      <c r="AB36" s="28"/>
      <c r="AC36" s="273"/>
      <c r="AD36" s="70"/>
      <c r="AE36" s="163"/>
      <c r="AF36" s="163"/>
      <c r="AG36" s="163"/>
      <c r="AH36" s="894"/>
    </row>
    <row r="37" spans="8:34" ht="15" customHeight="1" thickBot="1" x14ac:dyDescent="0.25">
      <c r="H37" s="1158" t="s">
        <v>259</v>
      </c>
      <c r="I37" s="1159"/>
      <c r="J37" s="1159"/>
      <c r="K37" s="1159"/>
      <c r="L37" s="1159"/>
      <c r="M37" s="1159"/>
      <c r="N37" s="1160"/>
      <c r="O37" s="28"/>
      <c r="P37" s="28"/>
      <c r="Q37" s="28"/>
      <c r="R37" s="23"/>
      <c r="S37" s="23"/>
      <c r="T37" s="28"/>
      <c r="U37" s="28"/>
      <c r="V37" s="754"/>
      <c r="W37" s="788"/>
      <c r="X37" s="28"/>
      <c r="Y37" s="788"/>
      <c r="Z37" s="28"/>
      <c r="AA37" s="788"/>
      <c r="AB37" s="28"/>
      <c r="AC37" s="723" t="b">
        <f>AC38</f>
        <v>0</v>
      </c>
      <c r="AD37" s="133">
        <v>2</v>
      </c>
      <c r="AE37" s="163"/>
      <c r="AF37" s="163"/>
      <c r="AG37" s="163"/>
      <c r="AH37" s="894"/>
    </row>
    <row r="38" spans="8:34" ht="15" customHeight="1" thickBot="1" x14ac:dyDescent="0.25">
      <c r="H38" s="27" t="s">
        <v>260</v>
      </c>
      <c r="I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961"/>
      <c r="X38" s="28" t="s">
        <v>186</v>
      </c>
      <c r="Y38" s="961"/>
      <c r="Z38" s="28" t="s">
        <v>189</v>
      </c>
      <c r="AA38" s="871"/>
      <c r="AB38" s="28" t="s">
        <v>191</v>
      </c>
      <c r="AC38" s="723" t="b">
        <f>IF(W38="x",0,IF(Y38="x",1,IF(AA38="x",3)))</f>
        <v>0</v>
      </c>
      <c r="AD38" s="70">
        <v>1</v>
      </c>
      <c r="AE38" s="914"/>
      <c r="AF38" s="914"/>
      <c r="AG38" s="544">
        <v>17</v>
      </c>
      <c r="AH38" s="894"/>
    </row>
    <row r="39" spans="8:34" ht="15" customHeight="1" x14ac:dyDescent="0.2"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754"/>
      <c r="W39" s="787"/>
      <c r="X39" s="28"/>
      <c r="Y39" s="787"/>
      <c r="Z39" s="28"/>
      <c r="AA39" s="783"/>
      <c r="AB39" s="28"/>
      <c r="AC39" s="273"/>
      <c r="AD39" s="70"/>
      <c r="AE39" s="163"/>
      <c r="AF39" s="163"/>
      <c r="AG39" s="163"/>
      <c r="AH39" s="894"/>
    </row>
    <row r="40" spans="8:34" ht="15" customHeight="1" x14ac:dyDescent="0.2">
      <c r="H40" s="1158" t="s">
        <v>263</v>
      </c>
      <c r="I40" s="1159"/>
      <c r="J40" s="1159"/>
      <c r="K40" s="1160"/>
      <c r="L40" s="28"/>
      <c r="M40" s="28"/>
      <c r="N40" s="28"/>
      <c r="O40" s="28"/>
      <c r="P40" s="28"/>
      <c r="Q40" s="23"/>
      <c r="R40" s="23"/>
      <c r="S40" s="23"/>
      <c r="T40" s="23"/>
      <c r="U40" s="23"/>
      <c r="V40" s="23"/>
      <c r="W40" s="787"/>
      <c r="X40" s="23"/>
      <c r="Y40" s="787"/>
      <c r="Z40" s="28"/>
      <c r="AA40" s="784"/>
      <c r="AB40" s="28"/>
      <c r="AC40" s="145">
        <f>(AC42+AC45+AC46)/3</f>
        <v>0</v>
      </c>
      <c r="AD40" s="133">
        <v>2</v>
      </c>
      <c r="AE40" s="163"/>
      <c r="AF40" s="163"/>
      <c r="AG40" s="163"/>
      <c r="AH40" s="894"/>
    </row>
    <row r="41" spans="8:34" ht="15" customHeight="1" thickBot="1" x14ac:dyDescent="0.25">
      <c r="H41" s="27"/>
      <c r="I41" s="28"/>
      <c r="J41" s="28"/>
      <c r="K41" s="28"/>
      <c r="L41" s="28"/>
      <c r="M41" s="28"/>
      <c r="N41" s="28"/>
      <c r="O41" s="28"/>
      <c r="P41" s="28"/>
      <c r="Q41" s="20"/>
      <c r="R41" s="20"/>
      <c r="S41" s="28"/>
      <c r="T41" s="28"/>
      <c r="U41" s="28"/>
      <c r="V41" s="754"/>
      <c r="W41" s="784"/>
      <c r="X41" s="28"/>
      <c r="Y41" s="784"/>
      <c r="Z41" s="28"/>
      <c r="AA41" s="784"/>
      <c r="AB41" s="28"/>
      <c r="AC41" s="273"/>
      <c r="AD41" s="70"/>
      <c r="AE41" s="163"/>
      <c r="AF41" s="163"/>
      <c r="AG41" s="163"/>
      <c r="AH41" s="894"/>
    </row>
    <row r="42" spans="8:34" ht="15" customHeight="1" thickBot="1" x14ac:dyDescent="0.25">
      <c r="H42" s="69" t="s">
        <v>265</v>
      </c>
      <c r="I42" s="64"/>
      <c r="J42" s="64"/>
      <c r="K42" s="64"/>
      <c r="L42" s="64"/>
      <c r="M42" s="64"/>
      <c r="N42" s="64"/>
      <c r="O42" s="64"/>
      <c r="P42" s="64"/>
      <c r="Q42" s="1215"/>
      <c r="R42" s="1216"/>
      <c r="S42" s="64" t="s">
        <v>264</v>
      </c>
      <c r="T42" s="64"/>
      <c r="U42" s="64"/>
      <c r="V42" s="64"/>
      <c r="W42" s="961"/>
      <c r="X42" s="392" t="s">
        <v>365</v>
      </c>
      <c r="Y42" s="961"/>
      <c r="Z42" s="68" t="s">
        <v>367</v>
      </c>
      <c r="AA42" s="871"/>
      <c r="AB42" s="68" t="s">
        <v>366</v>
      </c>
      <c r="AC42" s="723" t="b">
        <f>IF(W42="x",0,IF(Y42="x",1,IF(AA42="x",3)))</f>
        <v>0</v>
      </c>
      <c r="AD42" s="70">
        <v>1</v>
      </c>
      <c r="AE42" s="914"/>
      <c r="AF42" s="914"/>
      <c r="AG42" s="523">
        <v>11</v>
      </c>
      <c r="AH42" s="894"/>
    </row>
    <row r="43" spans="8:34" ht="15" customHeight="1" x14ac:dyDescent="0.2">
      <c r="H43" s="27"/>
      <c r="I43" s="28"/>
      <c r="J43" s="28"/>
      <c r="K43" s="28"/>
      <c r="L43" s="28"/>
      <c r="M43" s="28"/>
      <c r="N43" s="28"/>
      <c r="O43" s="28"/>
      <c r="P43" s="28"/>
      <c r="Q43" s="106"/>
      <c r="R43" s="106"/>
      <c r="S43" s="28"/>
      <c r="T43" s="28"/>
      <c r="U43" s="28"/>
      <c r="V43" s="754"/>
      <c r="W43" s="784"/>
      <c r="X43" s="28"/>
      <c r="Y43" s="784"/>
      <c r="Z43" s="28"/>
      <c r="AA43" s="782"/>
      <c r="AB43" s="28"/>
      <c r="AC43" s="273"/>
      <c r="AD43" s="70"/>
      <c r="AE43" s="163"/>
      <c r="AF43" s="163"/>
      <c r="AG43" s="163"/>
      <c r="AH43" s="894"/>
    </row>
    <row r="44" spans="8:34" ht="15" customHeight="1" thickBot="1" x14ac:dyDescent="0.25">
      <c r="H44" s="69" t="s">
        <v>266</v>
      </c>
      <c r="I44" s="64"/>
      <c r="J44" s="64"/>
      <c r="K44" s="64"/>
      <c r="L44" s="64"/>
      <c r="M44" s="64"/>
      <c r="N44" s="64"/>
      <c r="O44" s="64"/>
      <c r="P44" s="64"/>
      <c r="Q44" s="107"/>
      <c r="R44" s="107"/>
      <c r="S44" s="64"/>
      <c r="T44" s="64"/>
      <c r="U44" s="64"/>
      <c r="V44" s="64"/>
      <c r="W44" s="784"/>
      <c r="X44" s="28"/>
      <c r="Y44" s="784"/>
      <c r="Z44" s="28"/>
      <c r="AA44" s="783"/>
      <c r="AB44" s="28"/>
      <c r="AC44" s="273"/>
      <c r="AD44" s="70"/>
      <c r="AE44" s="163"/>
      <c r="AF44" s="163"/>
      <c r="AG44" s="163"/>
      <c r="AH44" s="894"/>
    </row>
    <row r="45" spans="8:34" ht="15" customHeight="1" thickBot="1" x14ac:dyDescent="0.25">
      <c r="H45" s="27"/>
      <c r="I45" s="28" t="s">
        <v>253</v>
      </c>
      <c r="J45" s="28"/>
      <c r="K45" s="28"/>
      <c r="L45" s="28"/>
      <c r="M45" s="28"/>
      <c r="N45" s="28"/>
      <c r="O45" s="28"/>
      <c r="P45" s="28"/>
      <c r="Q45" s="1215"/>
      <c r="R45" s="1216"/>
      <c r="S45" s="28" t="s">
        <v>264</v>
      </c>
      <c r="T45" s="28"/>
      <c r="U45" s="28"/>
      <c r="V45" s="28"/>
      <c r="W45" s="961"/>
      <c r="X45" s="64" t="s">
        <v>368</v>
      </c>
      <c r="Y45" s="784"/>
      <c r="Z45" s="28"/>
      <c r="AA45" s="871"/>
      <c r="AB45" s="68" t="s">
        <v>274</v>
      </c>
      <c r="AC45" s="723" t="b">
        <f>IF(W45="x",0,IF(Y45="x",1,IF(AA45="x",3)))</f>
        <v>0</v>
      </c>
      <c r="AD45" s="70">
        <v>1</v>
      </c>
      <c r="AE45" s="914"/>
      <c r="AF45" s="914"/>
      <c r="AG45" s="177">
        <v>1</v>
      </c>
      <c r="AH45" s="894"/>
    </row>
    <row r="46" spans="8:34" ht="15" customHeight="1" thickBot="1" x14ac:dyDescent="0.25">
      <c r="H46" s="27"/>
      <c r="I46" s="28" t="s">
        <v>258</v>
      </c>
      <c r="J46" s="28"/>
      <c r="K46" s="28"/>
      <c r="L46" s="28"/>
      <c r="M46" s="28"/>
      <c r="N46" s="28"/>
      <c r="O46" s="28"/>
      <c r="P46" s="28"/>
      <c r="Q46" s="1215"/>
      <c r="R46" s="1216"/>
      <c r="S46" s="28" t="s">
        <v>264</v>
      </c>
      <c r="T46" s="28"/>
      <c r="U46" s="28"/>
      <c r="V46" s="28"/>
      <c r="W46" s="961"/>
      <c r="X46" s="64" t="s">
        <v>369</v>
      </c>
      <c r="Y46" s="784"/>
      <c r="Z46" s="118"/>
      <c r="AA46" s="871"/>
      <c r="AB46" s="68" t="s">
        <v>275</v>
      </c>
      <c r="AC46" s="723" t="b">
        <f>IF(W46="x",0,IF(Y46="x",1,IF(AA46="x",3)))</f>
        <v>0</v>
      </c>
      <c r="AD46" s="70">
        <v>1</v>
      </c>
      <c r="AE46" s="914"/>
      <c r="AF46" s="914"/>
      <c r="AG46" s="544">
        <v>17</v>
      </c>
      <c r="AH46" s="894"/>
    </row>
    <row r="47" spans="8:34" ht="15" customHeight="1" x14ac:dyDescent="0.2">
      <c r="H47" s="27"/>
      <c r="I47" s="28"/>
      <c r="J47" s="28"/>
      <c r="K47" s="28"/>
      <c r="L47" s="28"/>
      <c r="M47" s="28"/>
      <c r="N47" s="28"/>
      <c r="O47" s="28"/>
      <c r="P47" s="28"/>
      <c r="Q47" s="106"/>
      <c r="R47" s="106"/>
      <c r="S47" s="28"/>
      <c r="T47" s="28"/>
      <c r="U47" s="28"/>
      <c r="V47" s="754"/>
      <c r="W47" s="784"/>
      <c r="X47" s="28"/>
      <c r="Y47" s="784"/>
      <c r="Z47" s="28"/>
      <c r="AA47" s="783"/>
      <c r="AB47" s="28"/>
      <c r="AC47" s="273"/>
      <c r="AD47" s="70"/>
      <c r="AE47" s="163"/>
      <c r="AF47" s="163"/>
      <c r="AG47" s="163"/>
      <c r="AH47" s="894"/>
    </row>
    <row r="48" spans="8:34" ht="15" customHeight="1" x14ac:dyDescent="0.2">
      <c r="H48" s="1158" t="s">
        <v>267</v>
      </c>
      <c r="I48" s="1159"/>
      <c r="J48" s="1159"/>
      <c r="K48" s="1159"/>
      <c r="L48" s="1159"/>
      <c r="M48" s="1159"/>
      <c r="N48" s="1159"/>
      <c r="O48" s="1160"/>
      <c r="P48" s="28"/>
      <c r="Q48" s="23"/>
      <c r="R48" s="23"/>
      <c r="S48" s="28"/>
      <c r="T48" s="28"/>
      <c r="U48" s="28"/>
      <c r="V48" s="754"/>
      <c r="W48" s="784"/>
      <c r="X48" s="28"/>
      <c r="Y48" s="784"/>
      <c r="Z48" s="28"/>
      <c r="AA48" s="784"/>
      <c r="AB48" s="28"/>
      <c r="AC48" s="723" t="b">
        <f>AC50</f>
        <v>0</v>
      </c>
      <c r="AD48" s="133">
        <v>2</v>
      </c>
      <c r="AE48" s="163"/>
      <c r="AF48" s="163"/>
      <c r="AG48" s="163"/>
      <c r="AH48" s="894"/>
    </row>
    <row r="49" spans="7:34" ht="15" customHeight="1" thickBot="1" x14ac:dyDescent="0.25">
      <c r="H49" s="27" t="s">
        <v>268</v>
      </c>
      <c r="I49" s="28"/>
      <c r="J49" s="28"/>
      <c r="K49" s="28"/>
      <c r="L49" s="28"/>
      <c r="M49" s="28"/>
      <c r="N49" s="28"/>
      <c r="O49" s="28"/>
      <c r="P49" s="28"/>
      <c r="Q49" s="20"/>
      <c r="R49" s="20"/>
      <c r="S49" s="28"/>
      <c r="T49" s="28"/>
      <c r="U49" s="28"/>
      <c r="V49" s="754"/>
      <c r="W49" s="784"/>
      <c r="X49" s="28"/>
      <c r="Y49" s="788"/>
      <c r="Z49" s="28"/>
      <c r="AA49" s="788"/>
      <c r="AB49" s="28"/>
      <c r="AC49" s="273"/>
      <c r="AD49" s="70"/>
      <c r="AE49" s="163"/>
      <c r="AF49" s="163"/>
      <c r="AG49" s="163"/>
      <c r="AH49" s="894"/>
    </row>
    <row r="50" spans="7:34" ht="15" customHeight="1" thickBot="1" x14ac:dyDescent="0.25">
      <c r="H50" s="27"/>
      <c r="I50" s="28" t="s">
        <v>253</v>
      </c>
      <c r="J50" s="28"/>
      <c r="K50" s="28"/>
      <c r="L50" s="28"/>
      <c r="M50" s="28"/>
      <c r="N50" s="28"/>
      <c r="O50" s="28"/>
      <c r="P50" s="28"/>
      <c r="Q50" s="1215"/>
      <c r="R50" s="1216"/>
      <c r="S50" s="28" t="s">
        <v>269</v>
      </c>
      <c r="T50" s="28"/>
      <c r="U50" s="28"/>
      <c r="V50" s="28"/>
      <c r="W50" s="961"/>
      <c r="X50" s="28" t="s">
        <v>372</v>
      </c>
      <c r="Y50" s="961"/>
      <c r="Z50" s="68" t="s">
        <v>276</v>
      </c>
      <c r="AA50" s="871"/>
      <c r="AB50" s="124" t="s">
        <v>511</v>
      </c>
      <c r="AC50" s="723" t="b">
        <f>IF(W50="x",0,IF(Y50="x",1,IF(AA50="x",3)))</f>
        <v>0</v>
      </c>
      <c r="AD50" s="70">
        <v>1</v>
      </c>
      <c r="AE50" s="914"/>
      <c r="AF50" s="914"/>
      <c r="AG50" s="544">
        <v>19</v>
      </c>
      <c r="AH50" s="894"/>
    </row>
    <row r="51" spans="7:34" ht="15" customHeight="1" thickTop="1" thickBot="1" x14ac:dyDescent="0.25">
      <c r="H51" s="95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792"/>
      <c r="X51" s="97"/>
      <c r="Y51" s="792"/>
      <c r="Z51" s="99" t="s">
        <v>350</v>
      </c>
      <c r="AA51" s="792"/>
      <c r="AB51" s="103"/>
      <c r="AC51" s="121">
        <f>((AC23*AD23)+(AC32*AD32)+(AC37*AD37)+(AC40*AD40)+(AC48*AD48))/(AD23+AD32+AD37+AD40+AD48)</f>
        <v>0</v>
      </c>
      <c r="AD51" s="135">
        <v>1</v>
      </c>
      <c r="AE51" s="861" t="str">
        <f>COUNTA(AE25:AE50)&amp;"/"&amp;12</f>
        <v>0/12</v>
      </c>
      <c r="AF51" s="861" t="str">
        <f>COUNTA(AF25:AF50)&amp;"/"&amp;12</f>
        <v>0/12</v>
      </c>
      <c r="AG51" s="166"/>
      <c r="AH51" s="98"/>
    </row>
    <row r="52" spans="7:34" ht="15" customHeight="1" thickTop="1" x14ac:dyDescent="0.2">
      <c r="AE52" s="1089"/>
      <c r="AF52" s="1089"/>
      <c r="AG52" s="167"/>
    </row>
    <row r="53" spans="7:34" ht="15" customHeight="1" thickBot="1" x14ac:dyDescent="0.3">
      <c r="G53" s="3" t="s">
        <v>209</v>
      </c>
      <c r="AE53" s="1089"/>
      <c r="AF53" s="1089"/>
      <c r="AG53" s="167"/>
    </row>
    <row r="54" spans="7:34" ht="15" customHeight="1" thickTop="1" thickBot="1" x14ac:dyDescent="0.25">
      <c r="H54" s="1107" t="s">
        <v>0</v>
      </c>
      <c r="I54" s="1108"/>
      <c r="J54" s="1108"/>
      <c r="K54" s="1108"/>
      <c r="L54" s="1108"/>
      <c r="M54" s="1108"/>
      <c r="N54" s="1108"/>
      <c r="O54" s="1108"/>
      <c r="P54" s="1108"/>
      <c r="Q54" s="1108"/>
      <c r="R54" s="1108"/>
      <c r="S54" s="1108"/>
      <c r="T54" s="1108"/>
      <c r="U54" s="1108"/>
      <c r="V54" s="1108"/>
      <c r="W54" s="798">
        <v>0</v>
      </c>
      <c r="X54" s="57"/>
      <c r="Y54" s="798">
        <v>1</v>
      </c>
      <c r="Z54" s="57"/>
      <c r="AA54" s="798">
        <v>3</v>
      </c>
      <c r="AB54" s="43"/>
      <c r="AC54" s="14" t="s">
        <v>18</v>
      </c>
      <c r="AD54" s="14" t="s">
        <v>1</v>
      </c>
      <c r="AE54" s="4" t="s">
        <v>390</v>
      </c>
      <c r="AF54" s="14" t="s">
        <v>389</v>
      </c>
      <c r="AG54" s="159" t="s">
        <v>1060</v>
      </c>
      <c r="AH54" s="60" t="s">
        <v>2</v>
      </c>
    </row>
    <row r="55" spans="7:34" ht="15" customHeight="1" thickTop="1" x14ac:dyDescent="0.2">
      <c r="H55" s="1210" t="s">
        <v>373</v>
      </c>
      <c r="I55" s="1211"/>
      <c r="J55" s="1211"/>
      <c r="K55" s="121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19"/>
      <c r="X55" s="84"/>
      <c r="Y55" s="819"/>
      <c r="Z55" s="84"/>
      <c r="AA55" s="819"/>
      <c r="AB55" s="84"/>
      <c r="AC55" s="144">
        <f>(AC57+AC59+AC61+AC62)/4</f>
        <v>0</v>
      </c>
      <c r="AD55" s="764">
        <v>2</v>
      </c>
      <c r="AE55" s="542"/>
      <c r="AF55" s="1091"/>
      <c r="AG55" s="542"/>
      <c r="AH55" s="936"/>
    </row>
    <row r="56" spans="7:34" ht="15" customHeight="1" thickBot="1" x14ac:dyDescent="0.25">
      <c r="H56" s="104" t="s">
        <v>251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23"/>
      <c r="W56" s="783"/>
      <c r="X56" s="6"/>
      <c r="Y56" s="783"/>
      <c r="Z56" s="6"/>
      <c r="AA56" s="783"/>
      <c r="AB56" s="6"/>
      <c r="AC56" s="668"/>
      <c r="AD56" s="134"/>
      <c r="AE56" s="221"/>
      <c r="AF56" s="1091"/>
      <c r="AG56" s="221"/>
      <c r="AH56" s="896"/>
    </row>
    <row r="57" spans="7:34" ht="15" customHeight="1" thickBot="1" x14ac:dyDescent="0.25">
      <c r="H57" s="27"/>
      <c r="I57" s="28"/>
      <c r="J57" s="28" t="s">
        <v>253</v>
      </c>
      <c r="K57" s="28"/>
      <c r="L57" s="28"/>
      <c r="M57" s="28"/>
      <c r="N57" s="28"/>
      <c r="O57" s="28"/>
      <c r="P57" s="28"/>
      <c r="Q57" s="28"/>
      <c r="R57" s="1215"/>
      <c r="S57" s="1216"/>
      <c r="T57" s="28" t="s">
        <v>252</v>
      </c>
      <c r="U57" s="28"/>
      <c r="V57" s="28"/>
      <c r="W57" s="961"/>
      <c r="X57" s="28" t="s">
        <v>360</v>
      </c>
      <c r="Y57" s="784"/>
      <c r="Z57" s="28"/>
      <c r="AA57" s="871"/>
      <c r="AB57" s="28" t="s">
        <v>271</v>
      </c>
      <c r="AC57" s="723" t="b">
        <f>IF(W57="x",0,IF(Y57="x",1,IF(AA57="x",3)))</f>
        <v>0</v>
      </c>
      <c r="AD57" s="70">
        <v>1</v>
      </c>
      <c r="AE57" s="914"/>
      <c r="AF57" s="915"/>
      <c r="AG57" s="523">
        <v>24</v>
      </c>
      <c r="AH57" s="894"/>
    </row>
    <row r="58" spans="7:34" ht="15" customHeight="1" thickBot="1" x14ac:dyDescent="0.25">
      <c r="H58" s="27" t="s">
        <v>254</v>
      </c>
      <c r="I58" s="28"/>
      <c r="J58" s="28"/>
      <c r="K58" s="28"/>
      <c r="L58" s="28"/>
      <c r="M58" s="28"/>
      <c r="N58" s="28"/>
      <c r="O58" s="28"/>
      <c r="P58" s="28"/>
      <c r="Q58" s="28"/>
      <c r="R58" s="6"/>
      <c r="S58" s="6"/>
      <c r="T58" s="28"/>
      <c r="U58" s="28"/>
      <c r="V58" s="754"/>
      <c r="W58" s="787"/>
      <c r="X58" s="28"/>
      <c r="Y58" s="784"/>
      <c r="Z58" s="28"/>
      <c r="AA58" s="783"/>
      <c r="AB58" s="28"/>
      <c r="AC58" s="273"/>
      <c r="AD58" s="70"/>
      <c r="AE58" s="163"/>
      <c r="AF58" s="1091"/>
      <c r="AG58" s="163"/>
      <c r="AH58" s="894"/>
    </row>
    <row r="59" spans="7:34" ht="15" customHeight="1" thickBot="1" x14ac:dyDescent="0.25">
      <c r="H59" s="27"/>
      <c r="I59" s="28"/>
      <c r="J59" s="28" t="s">
        <v>253</v>
      </c>
      <c r="K59" s="28"/>
      <c r="L59" s="28"/>
      <c r="M59" s="28"/>
      <c r="N59" s="28"/>
      <c r="O59" s="28"/>
      <c r="P59" s="28"/>
      <c r="Q59" s="28"/>
      <c r="R59" s="1213"/>
      <c r="S59" s="1214"/>
      <c r="T59" s="28" t="s">
        <v>255</v>
      </c>
      <c r="U59" s="28"/>
      <c r="V59" s="28"/>
      <c r="W59" s="961"/>
      <c r="X59" s="28" t="s">
        <v>360</v>
      </c>
      <c r="Y59" s="784"/>
      <c r="Z59" s="28"/>
      <c r="AA59" s="871"/>
      <c r="AB59" s="110" t="s">
        <v>1098</v>
      </c>
      <c r="AC59" s="723" t="b">
        <f>IF(W59="x",0,IF(Y59="x",1,IF(AA59="x",3)))</f>
        <v>0</v>
      </c>
      <c r="AD59" s="70">
        <v>1</v>
      </c>
      <c r="AE59" s="914"/>
      <c r="AF59" s="915"/>
      <c r="AG59" s="523">
        <v>24</v>
      </c>
      <c r="AH59" s="894"/>
    </row>
    <row r="60" spans="7:34" ht="15" customHeight="1" thickBot="1" x14ac:dyDescent="0.25">
      <c r="H60" s="27" t="s">
        <v>256</v>
      </c>
      <c r="I60" s="28"/>
      <c r="J60" s="28"/>
      <c r="K60" s="28"/>
      <c r="L60" s="28"/>
      <c r="M60" s="28"/>
      <c r="N60" s="28"/>
      <c r="O60" s="28"/>
      <c r="P60" s="28"/>
      <c r="Q60" s="28"/>
      <c r="R60" s="6"/>
      <c r="S60" s="6"/>
      <c r="T60" s="28"/>
      <c r="U60" s="28"/>
      <c r="V60" s="754"/>
      <c r="W60" s="784"/>
      <c r="X60" s="28"/>
      <c r="Y60" s="784"/>
      <c r="Z60" s="28"/>
      <c r="AA60" s="783"/>
      <c r="AB60" s="28"/>
      <c r="AC60" s="273"/>
      <c r="AD60" s="70"/>
      <c r="AE60" s="163"/>
      <c r="AF60" s="1091"/>
      <c r="AG60" s="163"/>
      <c r="AH60" s="894"/>
    </row>
    <row r="61" spans="7:34" ht="15" customHeight="1" thickBot="1" x14ac:dyDescent="0.25">
      <c r="H61" s="27"/>
      <c r="I61" s="28"/>
      <c r="J61" s="28" t="s">
        <v>253</v>
      </c>
      <c r="K61" s="28"/>
      <c r="L61" s="28"/>
      <c r="M61" s="28"/>
      <c r="N61" s="28"/>
      <c r="O61" s="28"/>
      <c r="P61" s="28"/>
      <c r="Q61" s="28"/>
      <c r="R61" s="1215"/>
      <c r="S61" s="1216"/>
      <c r="T61" s="28" t="s">
        <v>257</v>
      </c>
      <c r="U61" s="28"/>
      <c r="V61" s="28"/>
      <c r="W61" s="961"/>
      <c r="X61" s="28" t="s">
        <v>360</v>
      </c>
      <c r="Y61" s="784"/>
      <c r="Z61" s="28"/>
      <c r="AA61" s="871"/>
      <c r="AB61" s="28" t="s">
        <v>273</v>
      </c>
      <c r="AC61" s="723" t="b">
        <f>IF(W61="x",0,IF(Y61="x",1,IF(AA61="x",3)))</f>
        <v>0</v>
      </c>
      <c r="AD61" s="70">
        <v>1</v>
      </c>
      <c r="AE61" s="914"/>
      <c r="AF61" s="915"/>
      <c r="AG61" s="163">
        <v>45</v>
      </c>
      <c r="AH61" s="894"/>
    </row>
    <row r="62" spans="7:34" ht="15" customHeight="1" thickBot="1" x14ac:dyDescent="0.25">
      <c r="H62" s="27"/>
      <c r="I62" s="28"/>
      <c r="J62" s="28" t="s">
        <v>258</v>
      </c>
      <c r="K62" s="28"/>
      <c r="L62" s="28"/>
      <c r="M62" s="28"/>
      <c r="N62" s="28"/>
      <c r="O62" s="28"/>
      <c r="P62" s="28"/>
      <c r="Q62" s="28"/>
      <c r="R62" s="1215"/>
      <c r="S62" s="1216"/>
      <c r="T62" s="28" t="s">
        <v>257</v>
      </c>
      <c r="U62" s="28"/>
      <c r="V62" s="28"/>
      <c r="W62" s="961"/>
      <c r="X62" s="28" t="s">
        <v>360</v>
      </c>
      <c r="Y62" s="784"/>
      <c r="Z62" s="28"/>
      <c r="AA62" s="871"/>
      <c r="AB62" s="28" t="s">
        <v>273</v>
      </c>
      <c r="AC62" s="723" t="b">
        <f>IF(W62="x",0,IF(Y62="x",1,IF(AA62="x",3)))</f>
        <v>0</v>
      </c>
      <c r="AD62" s="70">
        <v>1</v>
      </c>
      <c r="AE62" s="914"/>
      <c r="AF62" s="915"/>
      <c r="AG62" s="163">
        <v>45</v>
      </c>
      <c r="AH62" s="894"/>
    </row>
    <row r="63" spans="7:34" ht="15" customHeight="1" x14ac:dyDescent="0.2">
      <c r="H63" s="27"/>
      <c r="I63" s="28"/>
      <c r="J63" s="28"/>
      <c r="K63" s="28"/>
      <c r="L63" s="28"/>
      <c r="M63" s="28"/>
      <c r="N63" s="28"/>
      <c r="O63" s="28"/>
      <c r="P63" s="28"/>
      <c r="Q63" s="20"/>
      <c r="R63" s="108"/>
      <c r="S63" s="108"/>
      <c r="T63" s="28"/>
      <c r="U63" s="28"/>
      <c r="V63" s="754"/>
      <c r="W63" s="782"/>
      <c r="X63" s="28"/>
      <c r="Y63" s="784"/>
      <c r="Z63" s="28"/>
      <c r="AA63" s="783"/>
      <c r="AB63" s="28"/>
      <c r="AC63" s="273"/>
      <c r="AD63" s="70"/>
      <c r="AE63" s="163"/>
      <c r="AF63" s="1091"/>
      <c r="AG63" s="163"/>
      <c r="AH63" s="894"/>
    </row>
    <row r="64" spans="7:34" ht="15" customHeight="1" thickBot="1" x14ac:dyDescent="0.25">
      <c r="H64" s="1123" t="s">
        <v>673</v>
      </c>
      <c r="I64" s="1124"/>
      <c r="J64" s="1124"/>
      <c r="K64" s="1124"/>
      <c r="L64" s="1125"/>
      <c r="M64" s="28"/>
      <c r="N64" s="28"/>
      <c r="O64" s="28"/>
      <c r="P64" s="28"/>
      <c r="Q64" s="20"/>
      <c r="R64" s="72"/>
      <c r="S64" s="72"/>
      <c r="T64" s="28"/>
      <c r="U64" s="28"/>
      <c r="V64" s="754"/>
      <c r="W64" s="823"/>
      <c r="X64" s="28"/>
      <c r="Y64" s="784"/>
      <c r="Z64" s="28"/>
      <c r="AA64" s="784"/>
      <c r="AB64" s="28"/>
      <c r="AC64" s="145">
        <f>(AC65+AC67)/2</f>
        <v>0</v>
      </c>
      <c r="AD64" s="133">
        <v>1</v>
      </c>
      <c r="AE64" s="163"/>
      <c r="AF64" s="70"/>
      <c r="AG64" s="163"/>
      <c r="AH64" s="894"/>
    </row>
    <row r="65" spans="8:34" ht="15" customHeight="1" thickBot="1" x14ac:dyDescent="0.25">
      <c r="H65" s="27" t="s">
        <v>261</v>
      </c>
      <c r="I65" s="28"/>
      <c r="J65" s="28"/>
      <c r="K65" s="28"/>
      <c r="L65" s="28"/>
      <c r="M65" s="28"/>
      <c r="N65" s="28"/>
      <c r="O65" s="28"/>
      <c r="P65" s="28"/>
      <c r="Q65" s="1225"/>
      <c r="R65" s="1226"/>
      <c r="S65" s="1227"/>
      <c r="T65" s="28" t="s">
        <v>262</v>
      </c>
      <c r="U65" s="28"/>
      <c r="V65" s="28"/>
      <c r="W65" s="961"/>
      <c r="X65" s="68" t="s">
        <v>362</v>
      </c>
      <c r="Y65" s="961"/>
      <c r="Z65" s="68" t="s">
        <v>363</v>
      </c>
      <c r="AA65" s="871"/>
      <c r="AB65" s="28" t="s">
        <v>364</v>
      </c>
      <c r="AC65" s="723" t="b">
        <f>IF(W65="x",0,IF(Y65="x",1,IF(AA65="x",3)))</f>
        <v>0</v>
      </c>
      <c r="AD65" s="70">
        <v>1</v>
      </c>
      <c r="AE65" s="914"/>
      <c r="AF65" s="915"/>
      <c r="AG65" s="177">
        <v>46</v>
      </c>
      <c r="AH65" s="894"/>
    </row>
    <row r="66" spans="8:34" ht="15" customHeight="1" thickBot="1" x14ac:dyDescent="0.25">
      <c r="H66" s="27"/>
      <c r="I66" s="28"/>
      <c r="J66" s="28"/>
      <c r="K66" s="28"/>
      <c r="L66" s="28"/>
      <c r="M66" s="28"/>
      <c r="N66" s="28"/>
      <c r="O66" s="28"/>
      <c r="P66" s="28"/>
      <c r="Q66" s="6"/>
      <c r="R66" s="108"/>
      <c r="S66" s="108"/>
      <c r="T66" s="28"/>
      <c r="U66" s="28"/>
      <c r="V66" s="754"/>
      <c r="W66" s="788"/>
      <c r="X66" s="28"/>
      <c r="Y66" s="788"/>
      <c r="Z66" s="28"/>
      <c r="AA66" s="788"/>
      <c r="AB66" s="28"/>
      <c r="AC66" s="273"/>
      <c r="AD66" s="70"/>
      <c r="AE66" s="163"/>
      <c r="AF66" s="1091"/>
      <c r="AG66" s="163"/>
      <c r="AH66" s="894"/>
    </row>
    <row r="67" spans="8:34" ht="15" customHeight="1" thickBot="1" x14ac:dyDescent="0.25">
      <c r="H67" s="27" t="s">
        <v>361</v>
      </c>
      <c r="I67" s="28"/>
      <c r="J67" s="28"/>
      <c r="K67" s="28"/>
      <c r="L67" s="28"/>
      <c r="M67" s="28"/>
      <c r="N67" s="28"/>
      <c r="O67" s="28"/>
      <c r="P67" s="28"/>
      <c r="Q67" s="1225"/>
      <c r="R67" s="1226"/>
      <c r="S67" s="1227"/>
      <c r="T67" s="28" t="s">
        <v>262</v>
      </c>
      <c r="U67" s="28"/>
      <c r="V67" s="28"/>
      <c r="W67" s="961"/>
      <c r="X67" s="68" t="s">
        <v>362</v>
      </c>
      <c r="Y67" s="961"/>
      <c r="Z67" s="68" t="s">
        <v>363</v>
      </c>
      <c r="AA67" s="871"/>
      <c r="AB67" s="28" t="s">
        <v>364</v>
      </c>
      <c r="AC67" s="723" t="b">
        <f>IF(W67="x",0,IF(Y67="x",1,IF(AA67="x",3)))</f>
        <v>0</v>
      </c>
      <c r="AD67" s="70">
        <v>1</v>
      </c>
      <c r="AE67" s="914"/>
      <c r="AF67" s="915"/>
      <c r="AG67" s="177">
        <v>1</v>
      </c>
      <c r="AH67" s="894"/>
    </row>
    <row r="68" spans="8:34" ht="15" customHeight="1" x14ac:dyDescent="0.2">
      <c r="H68" s="27"/>
      <c r="I68" s="28"/>
      <c r="J68" s="28"/>
      <c r="K68" s="28"/>
      <c r="L68" s="28"/>
      <c r="M68" s="28"/>
      <c r="N68" s="28"/>
      <c r="O68" s="28"/>
      <c r="P68" s="28"/>
      <c r="Q68" s="23"/>
      <c r="R68" s="109"/>
      <c r="S68" s="109"/>
      <c r="T68" s="28"/>
      <c r="U68" s="28"/>
      <c r="V68" s="754"/>
      <c r="W68" s="788"/>
      <c r="X68" s="28"/>
      <c r="Y68" s="788"/>
      <c r="Z68" s="28"/>
      <c r="AA68" s="788"/>
      <c r="AB68" s="28"/>
      <c r="AC68" s="273"/>
      <c r="AD68" s="70"/>
      <c r="AE68" s="163"/>
      <c r="AF68" s="1091"/>
      <c r="AG68" s="163"/>
      <c r="AH68" s="894"/>
    </row>
    <row r="69" spans="8:34" ht="15" customHeight="1" thickBot="1" x14ac:dyDescent="0.25">
      <c r="H69" s="1158" t="s">
        <v>259</v>
      </c>
      <c r="I69" s="1159"/>
      <c r="J69" s="1159"/>
      <c r="K69" s="1159"/>
      <c r="L69" s="1159"/>
      <c r="M69" s="1159"/>
      <c r="N69" s="1160"/>
      <c r="O69" s="28"/>
      <c r="P69" s="28"/>
      <c r="Q69" s="28"/>
      <c r="R69" s="23"/>
      <c r="S69" s="23"/>
      <c r="T69" s="28"/>
      <c r="U69" s="28"/>
      <c r="V69" s="754"/>
      <c r="W69" s="788"/>
      <c r="X69" s="28"/>
      <c r="Y69" s="788"/>
      <c r="Z69" s="28"/>
      <c r="AA69" s="788"/>
      <c r="AB69" s="28"/>
      <c r="AC69" s="723" t="b">
        <f>AC70</f>
        <v>0</v>
      </c>
      <c r="AD69" s="133">
        <v>2</v>
      </c>
      <c r="AE69" s="163"/>
      <c r="AF69" s="1091"/>
      <c r="AG69" s="163"/>
      <c r="AH69" s="894"/>
    </row>
    <row r="70" spans="8:34" ht="15" customHeight="1" thickBot="1" x14ac:dyDescent="0.25">
      <c r="H70" s="27" t="s">
        <v>260</v>
      </c>
      <c r="I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961"/>
      <c r="X70" s="28" t="s">
        <v>186</v>
      </c>
      <c r="Y70" s="961"/>
      <c r="Z70" s="28" t="s">
        <v>189</v>
      </c>
      <c r="AA70" s="871"/>
      <c r="AB70" s="28" t="s">
        <v>191</v>
      </c>
      <c r="AC70" s="723" t="b">
        <f>IF(W70="x",0,IF(Y70="x",1,IF(AA70="x",3)))</f>
        <v>0</v>
      </c>
      <c r="AD70" s="70">
        <v>1</v>
      </c>
      <c r="AE70" s="914"/>
      <c r="AF70" s="915"/>
      <c r="AG70" s="544">
        <v>17</v>
      </c>
      <c r="AH70" s="894"/>
    </row>
    <row r="71" spans="8:34" ht="15" customHeight="1" x14ac:dyDescent="0.2">
      <c r="H71" s="27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754"/>
      <c r="W71" s="787"/>
      <c r="X71" s="28"/>
      <c r="Y71" s="787"/>
      <c r="Z71" s="28"/>
      <c r="AA71" s="783"/>
      <c r="AB71" s="28"/>
      <c r="AC71" s="273"/>
      <c r="AD71" s="70"/>
      <c r="AE71" s="163"/>
      <c r="AF71" s="1091"/>
      <c r="AG71" s="163"/>
      <c r="AH71" s="894"/>
    </row>
    <row r="72" spans="8:34" ht="15" customHeight="1" x14ac:dyDescent="0.2">
      <c r="H72" s="1158" t="s">
        <v>263</v>
      </c>
      <c r="I72" s="1159"/>
      <c r="J72" s="1159"/>
      <c r="K72" s="1160"/>
      <c r="L72" s="28"/>
      <c r="M72" s="28"/>
      <c r="N72" s="28"/>
      <c r="O72" s="28"/>
      <c r="P72" s="28"/>
      <c r="Q72" s="23"/>
      <c r="R72" s="23"/>
      <c r="S72" s="23"/>
      <c r="T72" s="23"/>
      <c r="U72" s="23"/>
      <c r="V72" s="23"/>
      <c r="W72" s="787"/>
      <c r="X72" s="23"/>
      <c r="Y72" s="787"/>
      <c r="Z72" s="28"/>
      <c r="AA72" s="784"/>
      <c r="AB72" s="28"/>
      <c r="AC72" s="145">
        <f>(AC74+AC77)/2</f>
        <v>0</v>
      </c>
      <c r="AD72" s="133">
        <v>2</v>
      </c>
      <c r="AE72" s="163"/>
      <c r="AF72" s="1091"/>
      <c r="AG72" s="163"/>
      <c r="AH72" s="894"/>
    </row>
    <row r="73" spans="8:34" ht="15" customHeight="1" thickBot="1" x14ac:dyDescent="0.25">
      <c r="H73" s="27"/>
      <c r="I73" s="28"/>
      <c r="J73" s="28"/>
      <c r="K73" s="28"/>
      <c r="L73" s="28"/>
      <c r="M73" s="28"/>
      <c r="N73" s="28"/>
      <c r="O73" s="28"/>
      <c r="P73" s="28"/>
      <c r="Q73" s="20"/>
      <c r="R73" s="20"/>
      <c r="S73" s="28"/>
      <c r="T73" s="28"/>
      <c r="U73" s="28"/>
      <c r="V73" s="754"/>
      <c r="W73" s="784"/>
      <c r="X73" s="28"/>
      <c r="Y73" s="784"/>
      <c r="Z73" s="28"/>
      <c r="AA73" s="784"/>
      <c r="AB73" s="28"/>
      <c r="AC73" s="273"/>
      <c r="AD73" s="70"/>
      <c r="AE73" s="163"/>
      <c r="AF73" s="1091"/>
      <c r="AG73" s="163"/>
      <c r="AH73" s="894"/>
    </row>
    <row r="74" spans="8:34" ht="15" customHeight="1" thickBot="1" x14ac:dyDescent="0.25">
      <c r="H74" s="69" t="s">
        <v>265</v>
      </c>
      <c r="I74" s="64"/>
      <c r="J74" s="64"/>
      <c r="K74" s="64"/>
      <c r="L74" s="64"/>
      <c r="M74" s="64"/>
      <c r="N74" s="64"/>
      <c r="O74" s="64"/>
      <c r="P74" s="64"/>
      <c r="Q74" s="1215"/>
      <c r="R74" s="1216"/>
      <c r="S74" s="64" t="s">
        <v>264</v>
      </c>
      <c r="T74" s="64"/>
      <c r="U74" s="64"/>
      <c r="V74" s="64"/>
      <c r="W74" s="961"/>
      <c r="X74" s="392" t="s">
        <v>365</v>
      </c>
      <c r="Y74" s="961"/>
      <c r="Z74" s="68" t="s">
        <v>367</v>
      </c>
      <c r="AA74" s="871"/>
      <c r="AB74" s="68" t="s">
        <v>366</v>
      </c>
      <c r="AC74" s="723" t="b">
        <f>IF(W74="x",0,IF(Y74="x",1,IF(AA74="x",3)))</f>
        <v>0</v>
      </c>
      <c r="AD74" s="70">
        <v>1</v>
      </c>
      <c r="AE74" s="914"/>
      <c r="AF74" s="915"/>
      <c r="AG74" s="523">
        <v>11</v>
      </c>
      <c r="AH74" s="894"/>
    </row>
    <row r="75" spans="8:34" ht="15" customHeight="1" x14ac:dyDescent="0.2">
      <c r="H75" s="27"/>
      <c r="I75" s="28"/>
      <c r="J75" s="28"/>
      <c r="K75" s="28"/>
      <c r="L75" s="28"/>
      <c r="M75" s="28"/>
      <c r="N75" s="28"/>
      <c r="O75" s="28"/>
      <c r="P75" s="28"/>
      <c r="Q75" s="106"/>
      <c r="R75" s="106"/>
      <c r="S75" s="28"/>
      <c r="T75" s="28"/>
      <c r="U75" s="28"/>
      <c r="V75" s="754"/>
      <c r="W75" s="784"/>
      <c r="X75" s="28"/>
      <c r="Y75" s="784"/>
      <c r="Z75" s="28"/>
      <c r="AA75" s="782"/>
      <c r="AB75" s="28"/>
      <c r="AC75" s="273"/>
      <c r="AD75" s="70"/>
      <c r="AE75" s="163"/>
      <c r="AF75" s="1091"/>
      <c r="AG75" s="163"/>
      <c r="AH75" s="894"/>
    </row>
    <row r="76" spans="8:34" ht="15" customHeight="1" thickBot="1" x14ac:dyDescent="0.25">
      <c r="H76" s="69" t="s">
        <v>266</v>
      </c>
      <c r="I76" s="64"/>
      <c r="J76" s="64"/>
      <c r="K76" s="64"/>
      <c r="L76" s="64"/>
      <c r="M76" s="64"/>
      <c r="N76" s="64"/>
      <c r="O76" s="64"/>
      <c r="P76" s="64"/>
      <c r="Q76" s="107"/>
      <c r="R76" s="107"/>
      <c r="S76" s="64"/>
      <c r="T76" s="64"/>
      <c r="U76" s="64"/>
      <c r="V76" s="64"/>
      <c r="W76" s="784"/>
      <c r="X76" s="28"/>
      <c r="Y76" s="784"/>
      <c r="Z76" s="28"/>
      <c r="AA76" s="783"/>
      <c r="AB76" s="28"/>
      <c r="AC76" s="273"/>
      <c r="AD76" s="70"/>
      <c r="AE76" s="163"/>
      <c r="AF76" s="1091"/>
      <c r="AG76" s="163"/>
      <c r="AH76" s="894"/>
    </row>
    <row r="77" spans="8:34" ht="15" customHeight="1" thickBot="1" x14ac:dyDescent="0.25">
      <c r="H77" s="27"/>
      <c r="I77" s="28" t="s">
        <v>258</v>
      </c>
      <c r="J77" s="28"/>
      <c r="K77" s="28"/>
      <c r="L77" s="28"/>
      <c r="M77" s="28"/>
      <c r="N77" s="28"/>
      <c r="O77" s="28"/>
      <c r="P77" s="28"/>
      <c r="Q77" s="1215"/>
      <c r="R77" s="1216"/>
      <c r="S77" s="28" t="s">
        <v>264</v>
      </c>
      <c r="T77" s="28"/>
      <c r="U77" s="28"/>
      <c r="V77" s="28"/>
      <c r="W77" s="961"/>
      <c r="X77" s="64" t="s">
        <v>369</v>
      </c>
      <c r="Y77" s="784"/>
      <c r="Z77" s="28"/>
      <c r="AA77" s="871"/>
      <c r="AB77" s="68" t="s">
        <v>275</v>
      </c>
      <c r="AC77" s="723" t="b">
        <f>IF(W77="x",0,IF(Y77="x",1,IF(AA77="x",3)))</f>
        <v>0</v>
      </c>
      <c r="AD77" s="70">
        <v>1</v>
      </c>
      <c r="AE77" s="914"/>
      <c r="AF77" s="915"/>
      <c r="AG77" s="523">
        <v>24</v>
      </c>
      <c r="AH77" s="894"/>
    </row>
    <row r="78" spans="8:34" ht="15" customHeight="1" x14ac:dyDescent="0.2">
      <c r="H78" s="27"/>
      <c r="I78" s="28"/>
      <c r="J78" s="28"/>
      <c r="K78" s="28"/>
      <c r="L78" s="28"/>
      <c r="M78" s="28"/>
      <c r="N78" s="28"/>
      <c r="O78" s="28"/>
      <c r="P78" s="28"/>
      <c r="Q78" s="106"/>
      <c r="R78" s="106"/>
      <c r="S78" s="28"/>
      <c r="T78" s="28"/>
      <c r="U78" s="28"/>
      <c r="V78" s="754"/>
      <c r="W78" s="784"/>
      <c r="X78" s="28"/>
      <c r="Y78" s="784"/>
      <c r="Z78" s="28"/>
      <c r="AA78" s="783"/>
      <c r="AB78" s="28"/>
      <c r="AC78" s="273"/>
      <c r="AD78" s="70"/>
      <c r="AE78" s="163"/>
      <c r="AF78" s="1091"/>
      <c r="AG78" s="163"/>
      <c r="AH78" s="894"/>
    </row>
    <row r="79" spans="8:34" ht="15" customHeight="1" x14ac:dyDescent="0.2">
      <c r="H79" s="1158" t="s">
        <v>267</v>
      </c>
      <c r="I79" s="1159"/>
      <c r="J79" s="1159"/>
      <c r="K79" s="1159"/>
      <c r="L79" s="1159"/>
      <c r="M79" s="1159"/>
      <c r="N79" s="1159"/>
      <c r="O79" s="1160"/>
      <c r="P79" s="28"/>
      <c r="Q79" s="23"/>
      <c r="R79" s="23"/>
      <c r="S79" s="28"/>
      <c r="T79" s="28"/>
      <c r="U79" s="28"/>
      <c r="V79" s="754"/>
      <c r="W79" s="784"/>
      <c r="X79" s="28"/>
      <c r="Y79" s="784"/>
      <c r="Z79" s="28"/>
      <c r="AA79" s="784"/>
      <c r="AB79" s="28"/>
      <c r="AC79" s="723" t="b">
        <f>AC81</f>
        <v>0</v>
      </c>
      <c r="AD79" s="133">
        <v>2</v>
      </c>
      <c r="AE79" s="163"/>
      <c r="AF79" s="1091"/>
      <c r="AG79" s="163"/>
      <c r="AH79" s="894"/>
    </row>
    <row r="80" spans="8:34" ht="15" customHeight="1" thickBot="1" x14ac:dyDescent="0.25">
      <c r="H80" s="27" t="s">
        <v>268</v>
      </c>
      <c r="I80" s="28"/>
      <c r="J80" s="28"/>
      <c r="K80" s="28"/>
      <c r="L80" s="28"/>
      <c r="M80" s="28"/>
      <c r="N80" s="28"/>
      <c r="O80" s="28"/>
      <c r="P80" s="28"/>
      <c r="Q80" s="20"/>
      <c r="R80" s="20"/>
      <c r="S80" s="28"/>
      <c r="T80" s="28"/>
      <c r="U80" s="28"/>
      <c r="V80" s="754"/>
      <c r="W80" s="784"/>
      <c r="X80" s="28"/>
      <c r="Y80" s="784"/>
      <c r="Z80" s="28"/>
      <c r="AA80" s="788"/>
      <c r="AB80" s="28"/>
      <c r="AC80" s="273"/>
      <c r="AD80" s="70"/>
      <c r="AE80" s="163"/>
      <c r="AF80" s="1091"/>
      <c r="AG80" s="163"/>
      <c r="AH80" s="894"/>
    </row>
    <row r="81" spans="7:34" ht="15" customHeight="1" thickBot="1" x14ac:dyDescent="0.25">
      <c r="H81" s="27"/>
      <c r="I81" s="28" t="s">
        <v>253</v>
      </c>
      <c r="J81" s="28"/>
      <c r="K81" s="28"/>
      <c r="L81" s="28"/>
      <c r="M81" s="28"/>
      <c r="N81" s="28"/>
      <c r="O81" s="28"/>
      <c r="P81" s="28"/>
      <c r="Q81" s="1215"/>
      <c r="R81" s="1216"/>
      <c r="S81" s="28" t="s">
        <v>269</v>
      </c>
      <c r="T81" s="28"/>
      <c r="U81" s="28"/>
      <c r="V81" s="28"/>
      <c r="W81" s="961"/>
      <c r="X81" s="28" t="s">
        <v>372</v>
      </c>
      <c r="Y81" s="788"/>
      <c r="Z81" s="28"/>
      <c r="AA81" s="871"/>
      <c r="AB81" s="68" t="s">
        <v>276</v>
      </c>
      <c r="AC81" s="723" t="b">
        <f>IF(W81="x",0,IF(Y81="x",1,IF(AA81="x",3)))</f>
        <v>0</v>
      </c>
      <c r="AD81" s="70">
        <v>1</v>
      </c>
      <c r="AE81" s="914"/>
      <c r="AF81" s="921"/>
      <c r="AG81" s="523">
        <v>24</v>
      </c>
      <c r="AH81" s="894"/>
    </row>
    <row r="82" spans="7:34" ht="15" customHeight="1" thickTop="1" thickBot="1" x14ac:dyDescent="0.25">
      <c r="H82" s="95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792"/>
      <c r="X82" s="97"/>
      <c r="Y82" s="792"/>
      <c r="Z82" s="99" t="s">
        <v>351</v>
      </c>
      <c r="AA82" s="792"/>
      <c r="AB82" s="103"/>
      <c r="AC82" s="121">
        <f>((AC55*AD55)+(AC64*AD64)+(AC69*AD69)+(AC72*AD72)+(AC79*AD79))/(AD55+AD64+AD69+AD72+AD79)</f>
        <v>0</v>
      </c>
      <c r="AD82" s="135">
        <v>2</v>
      </c>
      <c r="AE82" s="861" t="str">
        <f>COUNTA(AE57:AE81)&amp;"/"&amp;10</f>
        <v>0/10</v>
      </c>
      <c r="AF82" s="861" t="str">
        <f>COUNTA(AF57:AF81)&amp;"/"&amp;10</f>
        <v>0/10</v>
      </c>
      <c r="AG82" s="166"/>
      <c r="AH82" s="166"/>
    </row>
    <row r="83" spans="7:34" ht="15" customHeight="1" thickTop="1" x14ac:dyDescent="0.2">
      <c r="AE83" s="1089"/>
      <c r="AF83" s="1089"/>
      <c r="AG83" s="167"/>
      <c r="AH83" s="167"/>
    </row>
    <row r="84" spans="7:34" ht="15" customHeight="1" thickBot="1" x14ac:dyDescent="0.3">
      <c r="G84" s="3" t="s">
        <v>231</v>
      </c>
      <c r="AE84" s="1089"/>
      <c r="AF84" s="1089"/>
      <c r="AG84" s="167"/>
      <c r="AH84" s="167"/>
    </row>
    <row r="85" spans="7:34" ht="15" customHeight="1" thickTop="1" thickBot="1" x14ac:dyDescent="0.25">
      <c r="H85" s="1107" t="s">
        <v>0</v>
      </c>
      <c r="I85" s="1108"/>
      <c r="J85" s="1108"/>
      <c r="K85" s="1108"/>
      <c r="L85" s="1108"/>
      <c r="M85" s="1108"/>
      <c r="N85" s="1108"/>
      <c r="O85" s="1108"/>
      <c r="P85" s="1108"/>
      <c r="Q85" s="1108"/>
      <c r="R85" s="1108"/>
      <c r="S85" s="1108"/>
      <c r="T85" s="1108"/>
      <c r="U85" s="1108"/>
      <c r="V85" s="1108"/>
      <c r="W85" s="798">
        <v>0</v>
      </c>
      <c r="X85" s="57"/>
      <c r="Y85" s="798">
        <v>1</v>
      </c>
      <c r="Z85" s="57"/>
      <c r="AA85" s="798">
        <v>3</v>
      </c>
      <c r="AB85" s="43"/>
      <c r="AC85" s="14" t="s">
        <v>18</v>
      </c>
      <c r="AD85" s="14" t="s">
        <v>1</v>
      </c>
      <c r="AE85" s="4" t="s">
        <v>390</v>
      </c>
      <c r="AF85" s="14" t="s">
        <v>389</v>
      </c>
      <c r="AG85" s="14" t="s">
        <v>1060</v>
      </c>
      <c r="AH85" s="992" t="s">
        <v>2</v>
      </c>
    </row>
    <row r="86" spans="7:34" ht="15" customHeight="1" thickTop="1" x14ac:dyDescent="0.2">
      <c r="H86" s="1210" t="s">
        <v>373</v>
      </c>
      <c r="I86" s="1211"/>
      <c r="J86" s="1211"/>
      <c r="K86" s="1212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19"/>
      <c r="X86" s="84"/>
      <c r="Y86" s="819"/>
      <c r="Z86" s="84"/>
      <c r="AA86" s="819"/>
      <c r="AB86" s="84"/>
      <c r="AC86" s="144">
        <f>(AC88+AC90+AC92+AC93)/4</f>
        <v>0</v>
      </c>
      <c r="AD86" s="764">
        <v>2</v>
      </c>
      <c r="AE86" s="542"/>
      <c r="AF86" s="542"/>
      <c r="AG86" s="542"/>
      <c r="AH86" s="936"/>
    </row>
    <row r="87" spans="7:34" ht="15" customHeight="1" thickBot="1" x14ac:dyDescent="0.25">
      <c r="H87" s="104" t="s">
        <v>251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23"/>
      <c r="W87" s="783"/>
      <c r="X87" s="6"/>
      <c r="Y87" s="783"/>
      <c r="Z87" s="6"/>
      <c r="AA87" s="783"/>
      <c r="AB87" s="6"/>
      <c r="AC87" s="668"/>
      <c r="AD87" s="134"/>
      <c r="AE87" s="221"/>
      <c r="AF87" s="221"/>
      <c r="AG87" s="221"/>
      <c r="AH87" s="896"/>
    </row>
    <row r="88" spans="7:34" ht="15" customHeight="1" thickBot="1" x14ac:dyDescent="0.25">
      <c r="H88" s="27"/>
      <c r="I88" s="28"/>
      <c r="J88" s="28" t="s">
        <v>253</v>
      </c>
      <c r="K88" s="28"/>
      <c r="L88" s="28"/>
      <c r="M88" s="28"/>
      <c r="N88" s="28"/>
      <c r="O88" s="28"/>
      <c r="P88" s="28"/>
      <c r="Q88" s="28"/>
      <c r="R88" s="1215"/>
      <c r="S88" s="1216"/>
      <c r="T88" s="28" t="s">
        <v>252</v>
      </c>
      <c r="U88" s="28"/>
      <c r="V88" s="28"/>
      <c r="W88" s="961"/>
      <c r="X88" s="28" t="s">
        <v>371</v>
      </c>
      <c r="Y88" s="784"/>
      <c r="Z88" s="28"/>
      <c r="AA88" s="871"/>
      <c r="AB88" s="28" t="s">
        <v>270</v>
      </c>
      <c r="AC88" s="723" t="b">
        <f>IF(W88="x",0,IF(Y88="x",1,IF(AA88="x",3)))</f>
        <v>0</v>
      </c>
      <c r="AD88" s="70">
        <v>1</v>
      </c>
      <c r="AE88" s="914"/>
      <c r="AF88" s="914"/>
      <c r="AG88" s="523">
        <v>11</v>
      </c>
      <c r="AH88" s="894"/>
    </row>
    <row r="89" spans="7:34" ht="15" customHeight="1" thickBot="1" x14ac:dyDescent="0.25">
      <c r="H89" s="27" t="s">
        <v>254</v>
      </c>
      <c r="I89" s="28"/>
      <c r="J89" s="28"/>
      <c r="K89" s="28"/>
      <c r="L89" s="28"/>
      <c r="M89" s="28"/>
      <c r="N89" s="28"/>
      <c r="O89" s="28"/>
      <c r="P89" s="28"/>
      <c r="Q89" s="28"/>
      <c r="R89" s="6"/>
      <c r="S89" s="6"/>
      <c r="T89" s="28"/>
      <c r="U89" s="28"/>
      <c r="V89" s="754"/>
      <c r="W89" s="787"/>
      <c r="X89" s="28"/>
      <c r="Y89" s="784"/>
      <c r="Z89" s="28"/>
      <c r="AA89" s="783"/>
      <c r="AB89" s="28"/>
      <c r="AC89" s="273"/>
      <c r="AD89" s="70"/>
      <c r="AE89" s="163"/>
      <c r="AF89" s="163"/>
      <c r="AG89" s="163"/>
      <c r="AH89" s="894"/>
    </row>
    <row r="90" spans="7:34" ht="15" customHeight="1" thickBot="1" x14ac:dyDescent="0.25">
      <c r="H90" s="27"/>
      <c r="I90" s="28"/>
      <c r="J90" s="28" t="s">
        <v>253</v>
      </c>
      <c r="K90" s="28"/>
      <c r="L90" s="28"/>
      <c r="M90" s="28"/>
      <c r="N90" s="28"/>
      <c r="O90" s="28"/>
      <c r="P90" s="28"/>
      <c r="Q90" s="28"/>
      <c r="R90" s="1215"/>
      <c r="S90" s="1216"/>
      <c r="T90" s="28" t="s">
        <v>255</v>
      </c>
      <c r="U90" s="28"/>
      <c r="V90" s="28"/>
      <c r="W90" s="961"/>
      <c r="X90" s="28" t="s">
        <v>370</v>
      </c>
      <c r="Y90" s="784"/>
      <c r="Z90" s="28"/>
      <c r="AA90" s="871"/>
      <c r="AB90" s="28" t="s">
        <v>429</v>
      </c>
      <c r="AC90" s="723" t="b">
        <f>IF(W90="x",0,IF(Y90="x",1,IF(AA90="x",3)))</f>
        <v>0</v>
      </c>
      <c r="AD90" s="70">
        <v>1</v>
      </c>
      <c r="AE90" s="914"/>
      <c r="AF90" s="914"/>
      <c r="AG90" s="523">
        <v>17</v>
      </c>
      <c r="AH90" s="894"/>
    </row>
    <row r="91" spans="7:34" ht="15" customHeight="1" thickBot="1" x14ac:dyDescent="0.25">
      <c r="H91" s="27" t="s">
        <v>256</v>
      </c>
      <c r="I91" s="28"/>
      <c r="J91" s="28"/>
      <c r="K91" s="28"/>
      <c r="L91" s="28"/>
      <c r="M91" s="28"/>
      <c r="N91" s="28"/>
      <c r="O91" s="28"/>
      <c r="P91" s="28"/>
      <c r="Q91" s="28"/>
      <c r="R91" s="6"/>
      <c r="S91" s="6"/>
      <c r="T91" s="28"/>
      <c r="U91" s="28"/>
      <c r="V91" s="754"/>
      <c r="W91" s="784"/>
      <c r="X91" s="28"/>
      <c r="Y91" s="784"/>
      <c r="Z91" s="28"/>
      <c r="AA91" s="783"/>
      <c r="AB91" s="28"/>
      <c r="AC91" s="273"/>
      <c r="AD91" s="70"/>
      <c r="AE91" s="163"/>
      <c r="AF91" s="163"/>
      <c r="AG91" s="523"/>
      <c r="AH91" s="894"/>
    </row>
    <row r="92" spans="7:34" ht="15" customHeight="1" thickBot="1" x14ac:dyDescent="0.25">
      <c r="H92" s="27"/>
      <c r="I92" s="28"/>
      <c r="J92" s="28" t="s">
        <v>253</v>
      </c>
      <c r="K92" s="28"/>
      <c r="L92" s="28"/>
      <c r="M92" s="28"/>
      <c r="N92" s="28"/>
      <c r="O92" s="28"/>
      <c r="P92" s="28"/>
      <c r="Q92" s="28"/>
      <c r="R92" s="1215"/>
      <c r="S92" s="1216"/>
      <c r="T92" s="28" t="s">
        <v>257</v>
      </c>
      <c r="U92" s="28"/>
      <c r="V92" s="28"/>
      <c r="W92" s="961"/>
      <c r="X92" s="28" t="s">
        <v>360</v>
      </c>
      <c r="Y92" s="784"/>
      <c r="Z92" s="28"/>
      <c r="AA92" s="871"/>
      <c r="AB92" s="28" t="s">
        <v>1099</v>
      </c>
      <c r="AC92" s="723" t="b">
        <f>IF(W92="x",0,IF(Y92="x",1,IF(AA92="x",3)))</f>
        <v>0</v>
      </c>
      <c r="AD92" s="70">
        <v>1</v>
      </c>
      <c r="AE92" s="914"/>
      <c r="AF92" s="914"/>
      <c r="AG92" s="523">
        <v>11</v>
      </c>
      <c r="AH92" s="894"/>
    </row>
    <row r="93" spans="7:34" ht="15" customHeight="1" thickBot="1" x14ac:dyDescent="0.25">
      <c r="H93" s="27"/>
      <c r="I93" s="28"/>
      <c r="J93" s="28" t="s">
        <v>258</v>
      </c>
      <c r="K93" s="28"/>
      <c r="L93" s="28"/>
      <c r="M93" s="28"/>
      <c r="N93" s="28"/>
      <c r="O93" s="28"/>
      <c r="P93" s="28"/>
      <c r="Q93" s="28"/>
      <c r="R93" s="1215"/>
      <c r="S93" s="1216"/>
      <c r="T93" s="28" t="s">
        <v>257</v>
      </c>
      <c r="U93" s="28"/>
      <c r="V93" s="28"/>
      <c r="W93" s="961"/>
      <c r="X93" s="28" t="s">
        <v>360</v>
      </c>
      <c r="Y93" s="784"/>
      <c r="Z93" s="28"/>
      <c r="AA93" s="871"/>
      <c r="AB93" s="28" t="s">
        <v>1099</v>
      </c>
      <c r="AC93" s="723" t="b">
        <f>IF(W93="x",0,IF(Y93="x",1,IF(AA93="x",3)))</f>
        <v>0</v>
      </c>
      <c r="AD93" s="70">
        <v>1</v>
      </c>
      <c r="AE93" s="914"/>
      <c r="AF93" s="914"/>
      <c r="AG93" s="523">
        <v>11</v>
      </c>
      <c r="AH93" s="894"/>
    </row>
    <row r="94" spans="7:34" ht="15" customHeight="1" x14ac:dyDescent="0.2">
      <c r="H94" s="27"/>
      <c r="I94" s="28"/>
      <c r="J94" s="28"/>
      <c r="K94" s="28"/>
      <c r="L94" s="28"/>
      <c r="M94" s="28"/>
      <c r="N94" s="28"/>
      <c r="O94" s="28"/>
      <c r="P94" s="28"/>
      <c r="Q94" s="20"/>
      <c r="R94" s="108"/>
      <c r="S94" s="108"/>
      <c r="T94" s="28"/>
      <c r="U94" s="28"/>
      <c r="V94" s="754"/>
      <c r="W94" s="782"/>
      <c r="X94" s="28"/>
      <c r="Y94" s="784"/>
      <c r="Z94" s="28"/>
      <c r="AA94" s="783"/>
      <c r="AB94" s="28"/>
      <c r="AC94" s="273"/>
      <c r="AD94" s="70"/>
      <c r="AE94" s="163"/>
      <c r="AF94" s="163"/>
      <c r="AG94" s="70"/>
      <c r="AH94" s="894"/>
    </row>
    <row r="95" spans="7:34" ht="15" customHeight="1" thickBot="1" x14ac:dyDescent="0.25">
      <c r="H95" s="1123" t="s">
        <v>673</v>
      </c>
      <c r="I95" s="1124"/>
      <c r="J95" s="1124"/>
      <c r="K95" s="1124"/>
      <c r="L95" s="1125"/>
      <c r="M95" s="28"/>
      <c r="N95" s="28"/>
      <c r="O95" s="28"/>
      <c r="P95" s="28"/>
      <c r="Q95" s="20"/>
      <c r="R95" s="72"/>
      <c r="S95" s="72"/>
      <c r="T95" s="28"/>
      <c r="U95" s="28"/>
      <c r="V95" s="754"/>
      <c r="W95" s="823"/>
      <c r="X95" s="28"/>
      <c r="Y95" s="784"/>
      <c r="Z95" s="28"/>
      <c r="AA95" s="784"/>
      <c r="AB95" s="28"/>
      <c r="AC95" s="145">
        <f>(AC96+AC98)/2</f>
        <v>0</v>
      </c>
      <c r="AD95" s="133">
        <v>1</v>
      </c>
      <c r="AE95" s="163"/>
      <c r="AF95" s="163"/>
      <c r="AG95" s="163"/>
      <c r="AH95" s="894"/>
    </row>
    <row r="96" spans="7:34" ht="15" customHeight="1" thickBot="1" x14ac:dyDescent="0.25">
      <c r="H96" s="27" t="s">
        <v>261</v>
      </c>
      <c r="I96" s="28"/>
      <c r="J96" s="28"/>
      <c r="K96" s="28"/>
      <c r="L96" s="28"/>
      <c r="M96" s="28"/>
      <c r="N96" s="28"/>
      <c r="O96" s="28"/>
      <c r="P96" s="28"/>
      <c r="Q96" s="1225"/>
      <c r="R96" s="1226"/>
      <c r="S96" s="1227"/>
      <c r="T96" s="28" t="s">
        <v>262</v>
      </c>
      <c r="U96" s="28"/>
      <c r="V96" s="28"/>
      <c r="W96" s="961"/>
      <c r="X96" s="68" t="s">
        <v>362</v>
      </c>
      <c r="Y96" s="961"/>
      <c r="Z96" s="68" t="s">
        <v>363</v>
      </c>
      <c r="AA96" s="871"/>
      <c r="AB96" s="28" t="s">
        <v>364</v>
      </c>
      <c r="AC96" s="723" t="b">
        <f>IF(W96="x",0,IF(Y96="x",1,IF(AA96="x",3)))</f>
        <v>0</v>
      </c>
      <c r="AD96" s="70">
        <v>1</v>
      </c>
      <c r="AE96" s="914"/>
      <c r="AF96" s="914"/>
      <c r="AG96" s="163">
        <v>46</v>
      </c>
      <c r="AH96" s="894"/>
    </row>
    <row r="97" spans="8:34" ht="15" customHeight="1" thickBot="1" x14ac:dyDescent="0.25">
      <c r="H97" s="27"/>
      <c r="I97" s="28"/>
      <c r="J97" s="28"/>
      <c r="K97" s="28"/>
      <c r="L97" s="28"/>
      <c r="M97" s="28"/>
      <c r="N97" s="28"/>
      <c r="O97" s="28"/>
      <c r="P97" s="28"/>
      <c r="Q97" s="6"/>
      <c r="R97" s="108"/>
      <c r="S97" s="108"/>
      <c r="T97" s="28"/>
      <c r="U97" s="28"/>
      <c r="V97" s="754"/>
      <c r="W97" s="788"/>
      <c r="X97" s="28"/>
      <c r="Y97" s="788"/>
      <c r="Z97" s="28"/>
      <c r="AA97" s="788"/>
      <c r="AB97" s="28"/>
      <c r="AC97" s="273"/>
      <c r="AD97" s="70"/>
      <c r="AE97" s="163"/>
      <c r="AF97" s="163"/>
      <c r="AG97" s="163"/>
      <c r="AH97" s="894"/>
    </row>
    <row r="98" spans="8:34" ht="15" customHeight="1" thickBot="1" x14ac:dyDescent="0.25">
      <c r="H98" s="27" t="s">
        <v>361</v>
      </c>
      <c r="I98" s="28"/>
      <c r="J98" s="28"/>
      <c r="K98" s="28"/>
      <c r="L98" s="28"/>
      <c r="M98" s="28"/>
      <c r="N98" s="28"/>
      <c r="O98" s="28"/>
      <c r="P98" s="28"/>
      <c r="Q98" s="1225"/>
      <c r="R98" s="1226"/>
      <c r="S98" s="1227"/>
      <c r="T98" s="28" t="s">
        <v>262</v>
      </c>
      <c r="U98" s="28"/>
      <c r="V98" s="28"/>
      <c r="W98" s="961"/>
      <c r="X98" s="68" t="s">
        <v>362</v>
      </c>
      <c r="Y98" s="961"/>
      <c r="Z98" s="68" t="s">
        <v>363</v>
      </c>
      <c r="AA98" s="871"/>
      <c r="AB98" s="28" t="s">
        <v>364</v>
      </c>
      <c r="AC98" s="723" t="b">
        <f>IF(W98="x",0,IF(Y98="x",1,IF(AA98="x",3)))</f>
        <v>0</v>
      </c>
      <c r="AD98" s="70">
        <v>1</v>
      </c>
      <c r="AE98" s="914"/>
      <c r="AF98" s="914"/>
      <c r="AG98" s="163">
        <v>1</v>
      </c>
      <c r="AH98" s="894"/>
    </row>
    <row r="99" spans="8:34" ht="15" customHeight="1" x14ac:dyDescent="0.2">
      <c r="H99" s="27"/>
      <c r="I99" s="28"/>
      <c r="J99" s="28"/>
      <c r="K99" s="28"/>
      <c r="L99" s="28"/>
      <c r="M99" s="28"/>
      <c r="N99" s="28"/>
      <c r="O99" s="28"/>
      <c r="P99" s="28"/>
      <c r="Q99" s="23"/>
      <c r="R99" s="109"/>
      <c r="S99" s="109"/>
      <c r="T99" s="28"/>
      <c r="U99" s="28"/>
      <c r="V99" s="754"/>
      <c r="W99" s="788"/>
      <c r="X99" s="28"/>
      <c r="Y99" s="788"/>
      <c r="Z99" s="28"/>
      <c r="AA99" s="788"/>
      <c r="AB99" s="28"/>
      <c r="AC99" s="273"/>
      <c r="AD99" s="70"/>
      <c r="AE99" s="163"/>
      <c r="AF99" s="163"/>
      <c r="AG99" s="163"/>
      <c r="AH99" s="894"/>
    </row>
    <row r="100" spans="8:34" ht="15" customHeight="1" thickBot="1" x14ac:dyDescent="0.25">
      <c r="H100" s="1158" t="s">
        <v>259</v>
      </c>
      <c r="I100" s="1159"/>
      <c r="J100" s="1159"/>
      <c r="K100" s="1159"/>
      <c r="L100" s="1159"/>
      <c r="M100" s="1159"/>
      <c r="N100" s="1160"/>
      <c r="O100" s="28"/>
      <c r="P100" s="28"/>
      <c r="Q100" s="28"/>
      <c r="R100" s="23"/>
      <c r="S100" s="23"/>
      <c r="T100" s="28"/>
      <c r="U100" s="28"/>
      <c r="V100" s="754"/>
      <c r="W100" s="788"/>
      <c r="X100" s="28"/>
      <c r="Y100" s="788"/>
      <c r="Z100" s="28"/>
      <c r="AA100" s="788"/>
      <c r="AB100" s="28"/>
      <c r="AC100" s="723" t="b">
        <f>AC101</f>
        <v>0</v>
      </c>
      <c r="AD100" s="133">
        <v>2</v>
      </c>
      <c r="AE100" s="163"/>
      <c r="AF100" s="163"/>
      <c r="AG100" s="163"/>
      <c r="AH100" s="894"/>
    </row>
    <row r="101" spans="8:34" ht="15" customHeight="1" thickBot="1" x14ac:dyDescent="0.25">
      <c r="H101" s="27" t="s">
        <v>260</v>
      </c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961"/>
      <c r="X101" s="28" t="s">
        <v>186</v>
      </c>
      <c r="Y101" s="961"/>
      <c r="Z101" s="28" t="s">
        <v>189</v>
      </c>
      <c r="AA101" s="871"/>
      <c r="AB101" s="28" t="s">
        <v>191</v>
      </c>
      <c r="AC101" s="723" t="b">
        <f>IF(W101="x",0,IF(Y101="x",1,IF(AA101="x",3)))</f>
        <v>0</v>
      </c>
      <c r="AD101" s="70">
        <v>1</v>
      </c>
      <c r="AE101" s="914"/>
      <c r="AF101" s="914"/>
      <c r="AG101" s="544">
        <v>17</v>
      </c>
      <c r="AH101" s="894"/>
    </row>
    <row r="102" spans="8:34" ht="15" customHeight="1" x14ac:dyDescent="0.2">
      <c r="H102" s="27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754"/>
      <c r="W102" s="787"/>
      <c r="X102" s="28"/>
      <c r="Y102" s="787"/>
      <c r="Z102" s="28"/>
      <c r="AA102" s="783"/>
      <c r="AB102" s="28"/>
      <c r="AC102" s="273"/>
      <c r="AD102" s="70"/>
      <c r="AE102" s="163"/>
      <c r="AF102" s="163"/>
      <c r="AG102" s="163"/>
      <c r="AH102" s="894"/>
    </row>
    <row r="103" spans="8:34" ht="15" customHeight="1" x14ac:dyDescent="0.2">
      <c r="H103" s="1158" t="s">
        <v>263</v>
      </c>
      <c r="I103" s="1159"/>
      <c r="J103" s="1159"/>
      <c r="K103" s="1160"/>
      <c r="L103" s="28"/>
      <c r="M103" s="28"/>
      <c r="N103" s="28"/>
      <c r="O103" s="28"/>
      <c r="P103" s="28"/>
      <c r="Q103" s="23"/>
      <c r="R103" s="23"/>
      <c r="S103" s="23"/>
      <c r="T103" s="23"/>
      <c r="U103" s="23"/>
      <c r="V103" s="23"/>
      <c r="W103" s="787"/>
      <c r="X103" s="23"/>
      <c r="Y103" s="787"/>
      <c r="Z103" s="28"/>
      <c r="AA103" s="784"/>
      <c r="AB103" s="28"/>
      <c r="AC103" s="145">
        <f>(AC105+AC108)/2</f>
        <v>0</v>
      </c>
      <c r="AD103" s="133">
        <v>2</v>
      </c>
      <c r="AE103" s="163"/>
      <c r="AF103" s="163"/>
      <c r="AG103" s="163"/>
      <c r="AH103" s="894"/>
    </row>
    <row r="104" spans="8:34" ht="15" customHeight="1" thickBot="1" x14ac:dyDescent="0.25">
      <c r="H104" s="27"/>
      <c r="I104" s="28"/>
      <c r="J104" s="28"/>
      <c r="K104" s="28"/>
      <c r="L104" s="28"/>
      <c r="M104" s="28"/>
      <c r="N104" s="28"/>
      <c r="O104" s="28"/>
      <c r="P104" s="28"/>
      <c r="Q104" s="20"/>
      <c r="R104" s="20"/>
      <c r="S104" s="28"/>
      <c r="T104" s="28"/>
      <c r="U104" s="28"/>
      <c r="V104" s="754"/>
      <c r="W104" s="784"/>
      <c r="X104" s="28"/>
      <c r="Y104" s="784"/>
      <c r="Z104" s="28"/>
      <c r="AA104" s="784"/>
      <c r="AB104" s="28"/>
      <c r="AC104" s="273"/>
      <c r="AD104" s="70"/>
      <c r="AE104" s="163"/>
      <c r="AF104" s="163"/>
      <c r="AG104" s="163"/>
      <c r="AH104" s="894"/>
    </row>
    <row r="105" spans="8:34" ht="15" customHeight="1" thickBot="1" x14ac:dyDescent="0.25">
      <c r="H105" s="27" t="s">
        <v>265</v>
      </c>
      <c r="I105" s="28"/>
      <c r="J105" s="28"/>
      <c r="K105" s="28"/>
      <c r="L105" s="28"/>
      <c r="M105" s="28"/>
      <c r="N105" s="28"/>
      <c r="O105" s="28"/>
      <c r="P105" s="28"/>
      <c r="Q105" s="1215"/>
      <c r="R105" s="1216"/>
      <c r="S105" s="28" t="s">
        <v>264</v>
      </c>
      <c r="T105" s="28"/>
      <c r="U105" s="28"/>
      <c r="V105" s="28"/>
      <c r="W105" s="961"/>
      <c r="X105" s="68" t="s">
        <v>365</v>
      </c>
      <c r="Y105" s="961"/>
      <c r="Z105" s="68" t="s">
        <v>367</v>
      </c>
      <c r="AA105" s="871"/>
      <c r="AB105" s="68" t="s">
        <v>366</v>
      </c>
      <c r="AC105" s="723" t="b">
        <f>IF(W105="x",0,IF(Y105="x",1,IF(AA105="x",3)))</f>
        <v>0</v>
      </c>
      <c r="AD105" s="70">
        <v>1</v>
      </c>
      <c r="AE105" s="914"/>
      <c r="AF105" s="914"/>
      <c r="AG105" s="523">
        <v>11</v>
      </c>
      <c r="AH105" s="894"/>
    </row>
    <row r="106" spans="8:34" ht="15" customHeight="1" x14ac:dyDescent="0.2">
      <c r="H106" s="27"/>
      <c r="I106" s="28"/>
      <c r="J106" s="28"/>
      <c r="K106" s="28"/>
      <c r="L106" s="28"/>
      <c r="M106" s="28"/>
      <c r="N106" s="28"/>
      <c r="O106" s="28"/>
      <c r="P106" s="28"/>
      <c r="Q106" s="106"/>
      <c r="R106" s="106"/>
      <c r="S106" s="28"/>
      <c r="T106" s="28"/>
      <c r="U106" s="28"/>
      <c r="V106" s="754"/>
      <c r="W106" s="784"/>
      <c r="X106" s="28"/>
      <c r="Y106" s="784"/>
      <c r="Z106" s="28"/>
      <c r="AA106" s="782"/>
      <c r="AB106" s="28"/>
      <c r="AC106" s="273"/>
      <c r="AD106" s="70"/>
      <c r="AE106" s="163"/>
      <c r="AF106" s="163"/>
      <c r="AG106" s="163"/>
      <c r="AH106" s="894"/>
    </row>
    <row r="107" spans="8:34" ht="15" customHeight="1" thickBot="1" x14ac:dyDescent="0.25">
      <c r="H107" s="27" t="s">
        <v>266</v>
      </c>
      <c r="I107" s="28"/>
      <c r="J107" s="28"/>
      <c r="K107" s="28"/>
      <c r="L107" s="28"/>
      <c r="M107" s="28"/>
      <c r="N107" s="28"/>
      <c r="O107" s="28"/>
      <c r="P107" s="28"/>
      <c r="Q107" s="6"/>
      <c r="R107" s="6"/>
      <c r="S107" s="28"/>
      <c r="T107" s="28"/>
      <c r="U107" s="28"/>
      <c r="V107" s="754"/>
      <c r="W107" s="784"/>
      <c r="X107" s="28"/>
      <c r="Y107" s="784"/>
      <c r="Z107" s="28"/>
      <c r="AA107" s="783"/>
      <c r="AB107" s="28"/>
      <c r="AC107" s="273"/>
      <c r="AD107" s="70"/>
      <c r="AE107" s="163"/>
      <c r="AF107" s="163"/>
      <c r="AG107" s="163"/>
      <c r="AH107" s="894"/>
    </row>
    <row r="108" spans="8:34" ht="15" customHeight="1" thickBot="1" x14ac:dyDescent="0.25">
      <c r="H108" s="27"/>
      <c r="I108" s="28" t="s">
        <v>258</v>
      </c>
      <c r="J108" s="28"/>
      <c r="K108" s="28"/>
      <c r="L108" s="28"/>
      <c r="M108" s="28"/>
      <c r="N108" s="28"/>
      <c r="O108" s="28"/>
      <c r="P108" s="28"/>
      <c r="Q108" s="1215"/>
      <c r="R108" s="1216"/>
      <c r="S108" s="28" t="s">
        <v>264</v>
      </c>
      <c r="T108" s="28"/>
      <c r="U108" s="28"/>
      <c r="V108" s="28"/>
      <c r="W108" s="961"/>
      <c r="X108" s="28" t="s">
        <v>369</v>
      </c>
      <c r="Y108" s="784"/>
      <c r="Z108" s="28"/>
      <c r="AA108" s="871"/>
      <c r="AB108" s="68" t="s">
        <v>275</v>
      </c>
      <c r="AC108" s="723" t="b">
        <f>IF(W108="x",0,IF(Y108="x",1,IF(AA108="x",3)))</f>
        <v>0</v>
      </c>
      <c r="AD108" s="70">
        <v>1</v>
      </c>
      <c r="AE108" s="914"/>
      <c r="AF108" s="914"/>
      <c r="AG108" s="544">
        <v>17</v>
      </c>
      <c r="AH108" s="894"/>
    </row>
    <row r="109" spans="8:34" ht="15" customHeight="1" x14ac:dyDescent="0.2">
      <c r="H109" s="27"/>
      <c r="I109" s="28"/>
      <c r="J109" s="28"/>
      <c r="K109" s="28"/>
      <c r="L109" s="28"/>
      <c r="M109" s="28"/>
      <c r="N109" s="28"/>
      <c r="O109" s="28"/>
      <c r="P109" s="28"/>
      <c r="Q109" s="106"/>
      <c r="R109" s="106"/>
      <c r="S109" s="28"/>
      <c r="T109" s="28"/>
      <c r="U109" s="28"/>
      <c r="V109" s="754"/>
      <c r="W109" s="784"/>
      <c r="X109" s="28"/>
      <c r="Y109" s="784"/>
      <c r="Z109" s="28"/>
      <c r="AA109" s="783"/>
      <c r="AB109" s="28"/>
      <c r="AC109" s="273"/>
      <c r="AD109" s="70"/>
      <c r="AE109" s="163"/>
      <c r="AF109" s="163"/>
      <c r="AG109" s="163"/>
      <c r="AH109" s="894"/>
    </row>
    <row r="110" spans="8:34" ht="15" customHeight="1" x14ac:dyDescent="0.2">
      <c r="H110" s="1158" t="s">
        <v>267</v>
      </c>
      <c r="I110" s="1159"/>
      <c r="J110" s="1159"/>
      <c r="K110" s="1159"/>
      <c r="L110" s="1159"/>
      <c r="M110" s="1159"/>
      <c r="N110" s="1159"/>
      <c r="O110" s="1160"/>
      <c r="P110" s="28"/>
      <c r="Q110" s="23"/>
      <c r="R110" s="23"/>
      <c r="S110" s="28"/>
      <c r="T110" s="28"/>
      <c r="U110" s="28"/>
      <c r="V110" s="754"/>
      <c r="W110" s="784"/>
      <c r="X110" s="28"/>
      <c r="Y110" s="784"/>
      <c r="Z110" s="28"/>
      <c r="AA110" s="784"/>
      <c r="AB110" s="28"/>
      <c r="AC110" s="723" t="b">
        <f>AC112</f>
        <v>0</v>
      </c>
      <c r="AD110" s="133">
        <v>2</v>
      </c>
      <c r="AE110" s="163"/>
      <c r="AF110" s="163"/>
      <c r="AG110" s="163"/>
      <c r="AH110" s="894"/>
    </row>
    <row r="111" spans="8:34" ht="15" customHeight="1" thickBot="1" x14ac:dyDescent="0.25">
      <c r="H111" s="27" t="s">
        <v>268</v>
      </c>
      <c r="I111" s="28"/>
      <c r="J111" s="28"/>
      <c r="K111" s="28"/>
      <c r="L111" s="28"/>
      <c r="M111" s="28"/>
      <c r="N111" s="28"/>
      <c r="O111" s="28"/>
      <c r="P111" s="28"/>
      <c r="Q111" s="20"/>
      <c r="R111" s="20"/>
      <c r="S111" s="28"/>
      <c r="T111" s="28"/>
      <c r="U111" s="28"/>
      <c r="V111" s="754"/>
      <c r="W111" s="784"/>
      <c r="X111" s="28"/>
      <c r="Y111" s="784"/>
      <c r="Z111" s="28"/>
      <c r="AA111" s="788"/>
      <c r="AB111" s="28"/>
      <c r="AC111" s="273"/>
      <c r="AD111" s="70"/>
      <c r="AE111" s="163"/>
      <c r="AF111" s="163"/>
      <c r="AG111" s="163"/>
      <c r="AH111" s="894"/>
    </row>
    <row r="112" spans="8:34" ht="15" customHeight="1" thickBot="1" x14ac:dyDescent="0.25">
      <c r="H112" s="27"/>
      <c r="I112" s="28" t="s">
        <v>253</v>
      </c>
      <c r="J112" s="28"/>
      <c r="K112" s="28"/>
      <c r="L112" s="28"/>
      <c r="M112" s="28"/>
      <c r="N112" s="28"/>
      <c r="O112" s="28"/>
      <c r="P112" s="28"/>
      <c r="Q112" s="1215"/>
      <c r="R112" s="1216"/>
      <c r="S112" s="28" t="s">
        <v>269</v>
      </c>
      <c r="T112" s="28"/>
      <c r="U112" s="28"/>
      <c r="V112" s="28"/>
      <c r="W112" s="961"/>
      <c r="X112" s="28" t="s">
        <v>372</v>
      </c>
      <c r="Y112" s="788"/>
      <c r="Z112" s="28"/>
      <c r="AA112" s="871"/>
      <c r="AB112" s="68" t="s">
        <v>276</v>
      </c>
      <c r="AC112" s="723" t="b">
        <f>IF(W112="x",0,IF(Y112="x",1,IF(AA112="x",3)))</f>
        <v>0</v>
      </c>
      <c r="AD112" s="70">
        <v>1</v>
      </c>
      <c r="AE112" s="914"/>
      <c r="AF112" s="914"/>
      <c r="AG112" s="591">
        <v>11</v>
      </c>
      <c r="AH112" s="894"/>
    </row>
    <row r="113" spans="8:34" ht="15" customHeight="1" thickTop="1" thickBot="1" x14ac:dyDescent="0.25">
      <c r="H113" s="95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792"/>
      <c r="X113" s="97"/>
      <c r="Y113" s="792"/>
      <c r="Z113" s="99" t="s">
        <v>352</v>
      </c>
      <c r="AA113" s="792"/>
      <c r="AB113" s="103"/>
      <c r="AC113" s="121">
        <f>((AC86*AD86)+(AC95*AD95)+(AC100*AD100)+(AC103*AD103)+(AC110*AD110))/(AD86+AD95+AD100+AD103+AD110)</f>
        <v>0</v>
      </c>
      <c r="AD113" s="135">
        <v>1</v>
      </c>
      <c r="AE113" s="861" t="str">
        <f>COUNTA(AE88:AE112)&amp;"/"&amp;10</f>
        <v>0/10</v>
      </c>
      <c r="AF113" s="861" t="str">
        <f>COUNTA(AF88:AF112)&amp;"/"&amp;10</f>
        <v>0/10</v>
      </c>
      <c r="AG113" s="164"/>
      <c r="AH113" s="98"/>
    </row>
    <row r="114" spans="8:34" ht="15" customHeight="1" thickTop="1" x14ac:dyDescent="0.2">
      <c r="H114" s="222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83"/>
      <c r="X114" s="15"/>
      <c r="Y114" s="783"/>
      <c r="Z114" s="223"/>
      <c r="AA114" s="783"/>
      <c r="AB114" s="223"/>
      <c r="AC114" s="248"/>
      <c r="AD114" s="160"/>
      <c r="AE114" s="160"/>
      <c r="AF114" s="160"/>
      <c r="AG114" s="107"/>
      <c r="AH114" s="6"/>
    </row>
    <row r="115" spans="8:34" ht="15" customHeight="1" thickBot="1" x14ac:dyDescent="0.3">
      <c r="H115" s="26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83"/>
      <c r="X115" s="15"/>
      <c r="Y115" s="783"/>
      <c r="Z115" s="223"/>
      <c r="AA115" s="783"/>
      <c r="AB115" s="223"/>
      <c r="AC115" s="248"/>
      <c r="AD115" s="160"/>
      <c r="AE115" s="160"/>
      <c r="AF115" s="160"/>
      <c r="AG115" s="107"/>
      <c r="AH115" s="6"/>
    </row>
    <row r="116" spans="8:34" ht="15" customHeight="1" thickTop="1" thickBot="1" x14ac:dyDescent="0.25">
      <c r="H116" s="225"/>
      <c r="I116" s="107"/>
      <c r="J116" s="107"/>
      <c r="K116" s="107"/>
      <c r="L116" s="107"/>
      <c r="M116" s="107"/>
      <c r="N116" s="107"/>
      <c r="O116" s="107"/>
      <c r="P116" s="107"/>
      <c r="Q116" s="107"/>
      <c r="R116" s="160"/>
      <c r="S116" s="160"/>
      <c r="T116" s="225"/>
      <c r="U116" s="107"/>
      <c r="V116" s="107"/>
      <c r="Z116" s="92"/>
      <c r="AA116" s="781"/>
      <c r="AB116" s="5"/>
      <c r="AC116" s="138" t="s">
        <v>18</v>
      </c>
      <c r="AD116" s="85" t="s">
        <v>1</v>
      </c>
      <c r="AE116" s="1092" t="s">
        <v>390</v>
      </c>
      <c r="AF116" s="60" t="s">
        <v>389</v>
      </c>
      <c r="AG116" s="115"/>
    </row>
    <row r="117" spans="8:34" ht="15" customHeight="1" thickTop="1" thickBot="1" x14ac:dyDescent="0.3">
      <c r="H117" s="225"/>
      <c r="I117" s="107"/>
      <c r="J117" s="107"/>
      <c r="K117" s="107"/>
      <c r="L117" s="107"/>
      <c r="M117" s="107"/>
      <c r="N117" s="107"/>
      <c r="O117" s="107"/>
      <c r="P117" s="107"/>
      <c r="Q117" s="107"/>
      <c r="R117" s="522"/>
      <c r="S117" s="224"/>
      <c r="T117" s="522"/>
      <c r="U117" s="107"/>
      <c r="V117" s="107"/>
      <c r="Z117" s="101" t="s">
        <v>1300</v>
      </c>
      <c r="AA117" s="783"/>
      <c r="AB117" s="6"/>
      <c r="AC117" s="121">
        <f>((AC51*AD51)+(AC82*AD82)+(AC113*AD113))/(AD51+AD82+AD113)</f>
        <v>0</v>
      </c>
      <c r="AD117" s="135">
        <v>1</v>
      </c>
      <c r="AE117" s="1061" t="str">
        <f>(COUNTA(AE25:AE50)+COUNTA(AE57:AE81)+COUNTA(AE88:AE112))&amp;"/"&amp;32</f>
        <v>0/32</v>
      </c>
      <c r="AF117" s="1061" t="str">
        <f>(COUNTA(AF25:AF50)+COUNTA(AF57:AF81)+COUNTA(AF88:AF112))&amp;"/"&amp;32</f>
        <v>0/32</v>
      </c>
      <c r="AG117" s="521"/>
    </row>
    <row r="118" spans="8:34" ht="15" customHeight="1" thickTop="1" thickBot="1" x14ac:dyDescent="0.25">
      <c r="H118" s="1218"/>
      <c r="I118" s="1218"/>
      <c r="J118" s="1218"/>
      <c r="K118" s="1218"/>
      <c r="L118" s="1218"/>
      <c r="M118" s="1218"/>
      <c r="N118" s="1218"/>
      <c r="O118" s="1218"/>
      <c r="P118" s="1218"/>
      <c r="Q118" s="1218"/>
      <c r="R118" s="1218"/>
      <c r="S118" s="1218"/>
      <c r="T118" s="1218"/>
      <c r="U118" s="1218"/>
      <c r="V118" s="1218"/>
      <c r="Z118" s="45"/>
      <c r="AA118" s="793"/>
      <c r="AB118" s="8"/>
      <c r="AC118" s="136"/>
      <c r="AD118" s="136"/>
      <c r="AE118" s="141"/>
      <c r="AF118" s="172"/>
      <c r="AG118" s="108"/>
    </row>
    <row r="119" spans="8:34" ht="15" customHeight="1" thickTop="1" x14ac:dyDescent="0.2"/>
    <row r="120" spans="8:34" ht="15" customHeight="1" thickBot="1" x14ac:dyDescent="0.25">
      <c r="AC120" s="1116" t="s">
        <v>394</v>
      </c>
      <c r="AD120" s="1117"/>
      <c r="AE120" s="1117"/>
      <c r="AF120" s="1118"/>
      <c r="AG120" s="115"/>
    </row>
    <row r="121" spans="8:34" ht="15" customHeight="1" thickTop="1" thickBot="1" x14ac:dyDescent="0.25">
      <c r="AC121" s="187"/>
      <c r="AD121" s="1119">
        <f>Übersicht!U105</f>
        <v>0</v>
      </c>
      <c r="AE121" s="1120"/>
      <c r="AF121" s="188"/>
      <c r="AG121" s="108"/>
    </row>
    <row r="122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95">
      <selection activeCell="V117" sqref="V117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61">
    <mergeCell ref="AH1:AH2"/>
    <mergeCell ref="Q105:R105"/>
    <mergeCell ref="Q108:R108"/>
    <mergeCell ref="Q112:R112"/>
    <mergeCell ref="R92:S92"/>
    <mergeCell ref="R93:S93"/>
    <mergeCell ref="Q96:S96"/>
    <mergeCell ref="Q98:S98"/>
    <mergeCell ref="R62:S62"/>
    <mergeCell ref="R88:S88"/>
    <mergeCell ref="R90:S90"/>
    <mergeCell ref="Q67:S67"/>
    <mergeCell ref="Q74:R74"/>
    <mergeCell ref="Q77:R77"/>
    <mergeCell ref="R27:S27"/>
    <mergeCell ref="R30:S30"/>
    <mergeCell ref="R31:S31"/>
    <mergeCell ref="B2:C2"/>
    <mergeCell ref="H85:V85"/>
    <mergeCell ref="H22:V22"/>
    <mergeCell ref="H54:V54"/>
    <mergeCell ref="Q65:S65"/>
    <mergeCell ref="Q42:R42"/>
    <mergeCell ref="Q45:R45"/>
    <mergeCell ref="Q46:R46"/>
    <mergeCell ref="Q50:R50"/>
    <mergeCell ref="R61:S61"/>
    <mergeCell ref="Q81:R81"/>
    <mergeCell ref="R57:S57"/>
    <mergeCell ref="R59:S59"/>
    <mergeCell ref="B5:C5"/>
    <mergeCell ref="H5:V5"/>
    <mergeCell ref="AC120:AF120"/>
    <mergeCell ref="AD121:AE121"/>
    <mergeCell ref="H118:V118"/>
    <mergeCell ref="R16:S16"/>
    <mergeCell ref="H19:V19"/>
    <mergeCell ref="R28:S28"/>
    <mergeCell ref="Q33:S33"/>
    <mergeCell ref="Q35:S35"/>
    <mergeCell ref="R25:S25"/>
    <mergeCell ref="H23:K23"/>
    <mergeCell ref="H32:L32"/>
    <mergeCell ref="H37:N37"/>
    <mergeCell ref="H40:K40"/>
    <mergeCell ref="H48:O48"/>
    <mergeCell ref="H55:K55"/>
    <mergeCell ref="H64:L64"/>
    <mergeCell ref="R7:S7"/>
    <mergeCell ref="R9:S9"/>
    <mergeCell ref="R11:S11"/>
    <mergeCell ref="R13:S13"/>
    <mergeCell ref="R14:S14"/>
    <mergeCell ref="H100:N100"/>
    <mergeCell ref="H103:K103"/>
    <mergeCell ref="H110:O110"/>
    <mergeCell ref="H69:N69"/>
    <mergeCell ref="H72:K72"/>
    <mergeCell ref="H79:O79"/>
    <mergeCell ref="H86:K86"/>
    <mergeCell ref="H95:L95"/>
  </mergeCells>
  <phoneticPr fontId="2" type="noConversion"/>
  <conditionalFormatting sqref="AC32">
    <cfRule type="cellIs" dxfId="677" priority="153" stopIfTrue="1" operator="between">
      <formula>0</formula>
      <formula>0.99</formula>
    </cfRule>
    <cfRule type="cellIs" dxfId="676" priority="154" stopIfTrue="1" operator="between">
      <formula>1</formula>
      <formula>1.99</formula>
    </cfRule>
    <cfRule type="cellIs" dxfId="675" priority="155" stopIfTrue="1" operator="between">
      <formula>2</formula>
      <formula>3</formula>
    </cfRule>
  </conditionalFormatting>
  <conditionalFormatting sqref="AC51">
    <cfRule type="cellIs" dxfId="674" priority="141" stopIfTrue="1" operator="between">
      <formula>0</formula>
      <formula>0.99</formula>
    </cfRule>
    <cfRule type="cellIs" dxfId="673" priority="142" stopIfTrue="1" operator="between">
      <formula>1</formula>
      <formula>1.99</formula>
    </cfRule>
    <cfRule type="cellIs" dxfId="672" priority="143" stopIfTrue="1" operator="between">
      <formula>2</formula>
      <formula>3</formula>
    </cfRule>
  </conditionalFormatting>
  <conditionalFormatting sqref="AC23">
    <cfRule type="cellIs" dxfId="671" priority="96" stopIfTrue="1" operator="between">
      <formula>0</formula>
      <formula>0.99</formula>
    </cfRule>
    <cfRule type="cellIs" dxfId="670" priority="97" stopIfTrue="1" operator="between">
      <formula>1</formula>
      <formula>1.99</formula>
    </cfRule>
    <cfRule type="cellIs" dxfId="669" priority="98" stopIfTrue="1" operator="between">
      <formula>2</formula>
      <formula>3</formula>
    </cfRule>
  </conditionalFormatting>
  <conditionalFormatting sqref="AC40">
    <cfRule type="cellIs" dxfId="668" priority="93" stopIfTrue="1" operator="between">
      <formula>0</formula>
      <formula>0.99</formula>
    </cfRule>
    <cfRule type="cellIs" dxfId="667" priority="94" stopIfTrue="1" operator="between">
      <formula>1</formula>
      <formula>1.99</formula>
    </cfRule>
    <cfRule type="cellIs" dxfId="666" priority="95" stopIfTrue="1" operator="between">
      <formula>2</formula>
      <formula>3</formula>
    </cfRule>
  </conditionalFormatting>
  <conditionalFormatting sqref="AC55">
    <cfRule type="cellIs" dxfId="665" priority="84" stopIfTrue="1" operator="between">
      <formula>0</formula>
      <formula>0.99</formula>
    </cfRule>
    <cfRule type="cellIs" dxfId="664" priority="85" stopIfTrue="1" operator="between">
      <formula>1</formula>
      <formula>1.99</formula>
    </cfRule>
    <cfRule type="cellIs" dxfId="663" priority="86" stopIfTrue="1" operator="between">
      <formula>2</formula>
      <formula>3</formula>
    </cfRule>
  </conditionalFormatting>
  <conditionalFormatting sqref="AC64">
    <cfRule type="cellIs" dxfId="662" priority="81" stopIfTrue="1" operator="between">
      <formula>0</formula>
      <formula>0.99</formula>
    </cfRule>
    <cfRule type="cellIs" dxfId="661" priority="82" stopIfTrue="1" operator="between">
      <formula>1</formula>
      <formula>1.99</formula>
    </cfRule>
    <cfRule type="cellIs" dxfId="660" priority="83" stopIfTrue="1" operator="between">
      <formula>2</formula>
      <formula>3</formula>
    </cfRule>
  </conditionalFormatting>
  <conditionalFormatting sqref="AC72">
    <cfRule type="cellIs" dxfId="659" priority="69" stopIfTrue="1" operator="between">
      <formula>0</formula>
      <formula>0.99</formula>
    </cfRule>
    <cfRule type="cellIs" dxfId="658" priority="70" stopIfTrue="1" operator="between">
      <formula>1</formula>
      <formula>1.99</formula>
    </cfRule>
    <cfRule type="cellIs" dxfId="657" priority="71" stopIfTrue="1" operator="between">
      <formula>2</formula>
      <formula>3</formula>
    </cfRule>
  </conditionalFormatting>
  <conditionalFormatting sqref="AC82">
    <cfRule type="cellIs" dxfId="656" priority="63" stopIfTrue="1" operator="between">
      <formula>0</formula>
      <formula>0.99</formula>
    </cfRule>
    <cfRule type="cellIs" dxfId="655" priority="64" stopIfTrue="1" operator="between">
      <formula>1</formula>
      <formula>1.99</formula>
    </cfRule>
    <cfRule type="cellIs" dxfId="654" priority="65" stopIfTrue="1" operator="between">
      <formula>2</formula>
      <formula>3</formula>
    </cfRule>
  </conditionalFormatting>
  <conditionalFormatting sqref="AC86">
    <cfRule type="cellIs" dxfId="653" priority="60" stopIfTrue="1" operator="between">
      <formula>0</formula>
      <formula>0.99</formula>
    </cfRule>
    <cfRule type="cellIs" dxfId="652" priority="61" stopIfTrue="1" operator="between">
      <formula>1</formula>
      <formula>1.99</formula>
    </cfRule>
    <cfRule type="cellIs" dxfId="651" priority="62" stopIfTrue="1" operator="between">
      <formula>2</formula>
      <formula>3</formula>
    </cfRule>
  </conditionalFormatting>
  <conditionalFormatting sqref="AC95">
    <cfRule type="cellIs" dxfId="650" priority="57" stopIfTrue="1" operator="between">
      <formula>0</formula>
      <formula>0.99</formula>
    </cfRule>
    <cfRule type="cellIs" dxfId="649" priority="58" stopIfTrue="1" operator="between">
      <formula>1</formula>
      <formula>1.99</formula>
    </cfRule>
    <cfRule type="cellIs" dxfId="648" priority="59" stopIfTrue="1" operator="between">
      <formula>2</formula>
      <formula>3</formula>
    </cfRule>
  </conditionalFormatting>
  <conditionalFormatting sqref="AC103">
    <cfRule type="cellIs" dxfId="647" priority="51" stopIfTrue="1" operator="between">
      <formula>0</formula>
      <formula>0.99</formula>
    </cfRule>
    <cfRule type="cellIs" dxfId="646" priority="52" stopIfTrue="1" operator="between">
      <formula>1</formula>
      <formula>1.99</formula>
    </cfRule>
    <cfRule type="cellIs" dxfId="645" priority="53" stopIfTrue="1" operator="between">
      <formula>2</formula>
      <formula>3</formula>
    </cfRule>
  </conditionalFormatting>
  <conditionalFormatting sqref="AC113">
    <cfRule type="cellIs" dxfId="644" priority="45" stopIfTrue="1" operator="between">
      <formula>0</formula>
      <formula>0.99</formula>
    </cfRule>
    <cfRule type="cellIs" dxfId="643" priority="46" stopIfTrue="1" operator="between">
      <formula>1</formula>
      <formula>1.99</formula>
    </cfRule>
    <cfRule type="cellIs" dxfId="642" priority="47" stopIfTrue="1" operator="between">
      <formula>2</formula>
      <formula>3</formula>
    </cfRule>
  </conditionalFormatting>
  <conditionalFormatting sqref="AC117">
    <cfRule type="cellIs" dxfId="641" priority="42" stopIfTrue="1" operator="between">
      <formula>0</formula>
      <formula>0.99</formula>
    </cfRule>
    <cfRule type="cellIs" dxfId="640" priority="43" stopIfTrue="1" operator="between">
      <formula>1</formula>
      <formula>1.99</formula>
    </cfRule>
    <cfRule type="cellIs" dxfId="639" priority="44" stopIfTrue="1" operator="between">
      <formula>2</formula>
      <formula>3</formula>
    </cfRule>
  </conditionalFormatting>
  <conditionalFormatting sqref="B2">
    <cfRule type="cellIs" dxfId="638" priority="39" stopIfTrue="1" operator="between">
      <formula>0</formula>
      <formula>0.99</formula>
    </cfRule>
    <cfRule type="cellIs" dxfId="637" priority="40" stopIfTrue="1" operator="between">
      <formula>1</formula>
      <formula>1.99</formula>
    </cfRule>
    <cfRule type="cellIs" dxfId="636" priority="41" stopIfTrue="1" operator="between">
      <formula>2</formula>
      <formula>3</formula>
    </cfRule>
  </conditionalFormatting>
  <conditionalFormatting sqref="AC25">
    <cfRule type="expression" dxfId="635" priority="38">
      <formula>$AC$25=FALSE</formula>
    </cfRule>
  </conditionalFormatting>
  <conditionalFormatting sqref="AC27">
    <cfRule type="expression" dxfId="634" priority="37">
      <formula>$AC$27=FALSE</formula>
    </cfRule>
  </conditionalFormatting>
  <conditionalFormatting sqref="AC28">
    <cfRule type="expression" dxfId="633" priority="36">
      <formula>$AC$28=FALSE</formula>
    </cfRule>
  </conditionalFormatting>
  <conditionalFormatting sqref="AC30">
    <cfRule type="expression" dxfId="632" priority="35">
      <formula>$AC$30=FALSE</formula>
    </cfRule>
  </conditionalFormatting>
  <conditionalFormatting sqref="AC31">
    <cfRule type="expression" dxfId="631" priority="34">
      <formula>$AC$31=FALSE</formula>
    </cfRule>
  </conditionalFormatting>
  <conditionalFormatting sqref="AC33">
    <cfRule type="expression" dxfId="630" priority="33">
      <formula>$AC$33=FALSE</formula>
    </cfRule>
  </conditionalFormatting>
  <conditionalFormatting sqref="AC35">
    <cfRule type="expression" dxfId="629" priority="32">
      <formula>$AC$35=FALSE</formula>
    </cfRule>
  </conditionalFormatting>
  <conditionalFormatting sqref="AC38">
    <cfRule type="expression" dxfId="628" priority="31">
      <formula>$AC$38=FALSE</formula>
    </cfRule>
  </conditionalFormatting>
  <conditionalFormatting sqref="AC37">
    <cfRule type="expression" dxfId="627" priority="30">
      <formula>$AC$37=FALSE</formula>
    </cfRule>
  </conditionalFormatting>
  <conditionalFormatting sqref="AC42">
    <cfRule type="expression" dxfId="626" priority="29">
      <formula>$AC$42=FALSE</formula>
    </cfRule>
  </conditionalFormatting>
  <conditionalFormatting sqref="AC45">
    <cfRule type="expression" dxfId="625" priority="28">
      <formula>$AC$45=FALSE</formula>
    </cfRule>
  </conditionalFormatting>
  <conditionalFormatting sqref="AC46">
    <cfRule type="expression" dxfId="624" priority="27">
      <formula>$AC$46=FALSE</formula>
    </cfRule>
  </conditionalFormatting>
  <conditionalFormatting sqref="AC50">
    <cfRule type="expression" dxfId="623" priority="26">
      <formula>$AC$50=FALSE</formula>
    </cfRule>
  </conditionalFormatting>
  <conditionalFormatting sqref="AC48">
    <cfRule type="expression" dxfId="622" priority="25">
      <formula>$AC$48=FALSE</formula>
    </cfRule>
  </conditionalFormatting>
  <conditionalFormatting sqref="AC57">
    <cfRule type="expression" dxfId="621" priority="24">
      <formula>$AC$57=FALSE</formula>
    </cfRule>
  </conditionalFormatting>
  <conditionalFormatting sqref="AC59">
    <cfRule type="expression" dxfId="620" priority="23">
      <formula>$AC$59=FALSE</formula>
    </cfRule>
  </conditionalFormatting>
  <conditionalFormatting sqref="AC61">
    <cfRule type="expression" dxfId="619" priority="22">
      <formula>$AC$61=FALSE</formula>
    </cfRule>
  </conditionalFormatting>
  <conditionalFormatting sqref="AC62">
    <cfRule type="expression" dxfId="618" priority="21">
      <formula>$AC$62=FALSE</formula>
    </cfRule>
  </conditionalFormatting>
  <conditionalFormatting sqref="AC65">
    <cfRule type="expression" dxfId="617" priority="20">
      <formula>$AC$65=FALSE</formula>
    </cfRule>
  </conditionalFormatting>
  <conditionalFormatting sqref="AC67">
    <cfRule type="expression" dxfId="616" priority="19">
      <formula>$AC$67=FALSE</formula>
    </cfRule>
  </conditionalFormatting>
  <conditionalFormatting sqref="AC70">
    <cfRule type="expression" dxfId="615" priority="18">
      <formula>$AC$70=FALSE</formula>
    </cfRule>
  </conditionalFormatting>
  <conditionalFormatting sqref="AC69">
    <cfRule type="expression" dxfId="614" priority="17">
      <formula>$AC$69=FALSE</formula>
    </cfRule>
  </conditionalFormatting>
  <conditionalFormatting sqref="AC74">
    <cfRule type="expression" dxfId="613" priority="16">
      <formula>$AC$74=FALSE</formula>
    </cfRule>
  </conditionalFormatting>
  <conditionalFormatting sqref="AC77">
    <cfRule type="expression" dxfId="612" priority="15">
      <formula>$AC$77=FALSE</formula>
    </cfRule>
  </conditionalFormatting>
  <conditionalFormatting sqref="AC81">
    <cfRule type="expression" dxfId="611" priority="14">
      <formula>$AC$77=FALSE</formula>
    </cfRule>
  </conditionalFormatting>
  <conditionalFormatting sqref="AC79">
    <cfRule type="expression" dxfId="610" priority="13">
      <formula>$AC$79=FALSE</formula>
    </cfRule>
  </conditionalFormatting>
  <conditionalFormatting sqref="AC88">
    <cfRule type="expression" dxfId="609" priority="12">
      <formula>$AC$88=FALSE</formula>
    </cfRule>
  </conditionalFormatting>
  <conditionalFormatting sqref="AC90">
    <cfRule type="expression" dxfId="608" priority="11">
      <formula>$AC$90=FALSE</formula>
    </cfRule>
  </conditionalFormatting>
  <conditionalFormatting sqref="AC92">
    <cfRule type="expression" dxfId="607" priority="10">
      <formula>$AC$92=FALSE</formula>
    </cfRule>
  </conditionalFormatting>
  <conditionalFormatting sqref="AC93">
    <cfRule type="expression" dxfId="606" priority="9">
      <formula>$AC$93=FALSE</formula>
    </cfRule>
  </conditionalFormatting>
  <conditionalFormatting sqref="AC96">
    <cfRule type="expression" dxfId="605" priority="8">
      <formula>$AC$96=FALSE</formula>
    </cfRule>
  </conditionalFormatting>
  <conditionalFormatting sqref="AC98">
    <cfRule type="expression" dxfId="604" priority="7">
      <formula>$AC$98=FALSE</formula>
    </cfRule>
  </conditionalFormatting>
  <conditionalFormatting sqref="AC101">
    <cfRule type="expression" dxfId="603" priority="6">
      <formula>$AC$101=FALSE</formula>
    </cfRule>
  </conditionalFormatting>
  <conditionalFormatting sqref="AC100">
    <cfRule type="expression" dxfId="602" priority="5">
      <formula>$AC$100=FALSE</formula>
    </cfRule>
  </conditionalFormatting>
  <conditionalFormatting sqref="AC105">
    <cfRule type="expression" dxfId="601" priority="4">
      <formula>$AC$105=FALSE</formula>
    </cfRule>
  </conditionalFormatting>
  <conditionalFormatting sqref="AC108">
    <cfRule type="expression" dxfId="600" priority="3">
      <formula>$AC$108=FALSE</formula>
    </cfRule>
  </conditionalFormatting>
  <conditionalFormatting sqref="AC112">
    <cfRule type="expression" dxfId="599" priority="2">
      <formula>$AC$112=FALSE</formula>
    </cfRule>
  </conditionalFormatting>
  <conditionalFormatting sqref="AC110">
    <cfRule type="expression" dxfId="598" priority="1">
      <formula>$AC$110=FALSE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32" formula="1"/>
  </ignoredErrors>
  <legacy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/>
  <dimension ref="B1:AH62"/>
  <sheetViews>
    <sheetView showGridLines="0" topLeftCell="A28" zoomScaleNormal="100" workbookViewId="0">
      <selection activeCell="AH28" sqref="AH28"/>
    </sheetView>
  </sheetViews>
  <sheetFormatPr baseColWidth="10" defaultColWidth="3.28515625" defaultRowHeight="15" customHeight="1" x14ac:dyDescent="0.2"/>
  <cols>
    <col min="23" max="23" width="3.28515625" style="779"/>
    <col min="24" max="24" width="14.7109375" customWidth="1"/>
    <col min="25" max="25" width="3.28515625" style="779"/>
    <col min="26" max="26" width="14.7109375" customWidth="1"/>
    <col min="27" max="27" width="3.28515625" style="779"/>
    <col min="28" max="28" width="14.7109375" customWidth="1"/>
    <col min="29" max="29" width="4.7109375" style="117" customWidth="1"/>
    <col min="30" max="30" width="4" style="117" customWidth="1"/>
    <col min="31" max="32" width="4" style="1088" customWidth="1"/>
    <col min="33" max="33" width="3.8554687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AC57</f>
        <v>0</v>
      </c>
      <c r="C2" s="1143"/>
      <c r="D2" s="135">
        <v>2</v>
      </c>
      <c r="F2" s="2" t="s">
        <v>1288</v>
      </c>
      <c r="AH2" s="1098"/>
    </row>
    <row r="3" spans="2:34" ht="15" customHeight="1" thickTop="1" x14ac:dyDescent="0.25">
      <c r="G3" s="3"/>
    </row>
    <row r="4" spans="2:34" ht="15" customHeight="1" thickBot="1" x14ac:dyDescent="0.3">
      <c r="B4" s="186" t="s">
        <v>396</v>
      </c>
      <c r="G4" s="3" t="s">
        <v>397</v>
      </c>
      <c r="AF4" s="1089"/>
      <c r="AG4" s="167"/>
    </row>
    <row r="5" spans="2:34" ht="15" customHeight="1" thickTop="1" thickBot="1" x14ac:dyDescent="0.25">
      <c r="B5" s="1119">
        <f>Übersicht!U124</f>
        <v>0</v>
      </c>
      <c r="C5" s="1185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798">
        <v>0</v>
      </c>
      <c r="X5" s="57"/>
      <c r="Y5" s="798">
        <v>1</v>
      </c>
      <c r="Z5" s="57"/>
      <c r="AA5" s="798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H6" s="197" t="s">
        <v>16</v>
      </c>
      <c r="I6" s="198"/>
      <c r="J6" s="198"/>
      <c r="K6" s="199"/>
      <c r="L6" s="83"/>
      <c r="M6" s="83"/>
      <c r="N6" s="83"/>
      <c r="O6" s="83"/>
      <c r="P6" s="83"/>
      <c r="Q6" s="83"/>
      <c r="R6" s="200" t="s">
        <v>185</v>
      </c>
      <c r="S6" s="83"/>
      <c r="T6" s="83"/>
      <c r="U6" s="83"/>
      <c r="V6" s="83"/>
      <c r="W6" s="999"/>
      <c r="X6" s="201" t="s">
        <v>398</v>
      </c>
      <c r="Y6" s="999"/>
      <c r="Z6" s="201" t="s">
        <v>399</v>
      </c>
      <c r="AA6" s="829"/>
      <c r="AB6" s="84"/>
      <c r="AC6" s="669"/>
      <c r="AD6" s="729"/>
      <c r="AE6" s="206"/>
      <c r="AF6" s="161"/>
      <c r="AG6" s="161"/>
      <c r="AH6" s="892"/>
    </row>
    <row r="7" spans="2:34" ht="15" customHeight="1" thickBot="1" x14ac:dyDescent="0.25">
      <c r="H7" s="1123" t="s">
        <v>873</v>
      </c>
      <c r="I7" s="1125"/>
      <c r="J7" s="499"/>
      <c r="K7" s="23"/>
      <c r="L7" s="23"/>
      <c r="M7" s="23"/>
      <c r="N7" s="23"/>
      <c r="O7" s="23"/>
      <c r="P7" s="23"/>
      <c r="Q7" s="23"/>
      <c r="R7" s="6"/>
      <c r="S7" s="23"/>
      <c r="T7" s="23"/>
      <c r="U7" s="23"/>
      <c r="V7" s="23"/>
      <c r="W7" s="817"/>
      <c r="X7" s="23"/>
      <c r="Y7" s="787"/>
      <c r="Z7" s="23"/>
      <c r="AA7" s="823"/>
      <c r="AB7" s="23"/>
      <c r="AC7" s="145">
        <f>(AC9+AC10+AC11+AC12+AC13+AC14)/6</f>
        <v>0</v>
      </c>
      <c r="AD7" s="763">
        <v>2</v>
      </c>
      <c r="AE7" s="1091"/>
      <c r="AF7" s="163"/>
      <c r="AG7" s="163"/>
      <c r="AH7" s="894"/>
    </row>
    <row r="8" spans="2:34" ht="15" customHeight="1" thickBot="1" x14ac:dyDescent="0.25">
      <c r="G8" s="167"/>
      <c r="H8" s="31" t="s">
        <v>874</v>
      </c>
      <c r="I8" s="28"/>
      <c r="J8" s="28"/>
      <c r="K8" s="28"/>
      <c r="L8" s="28"/>
      <c r="M8" s="28"/>
      <c r="N8" s="28"/>
      <c r="O8" s="28"/>
      <c r="P8" s="28"/>
      <c r="Q8" s="28"/>
      <c r="R8" s="178" t="s">
        <v>185</v>
      </c>
      <c r="S8" s="28"/>
      <c r="T8" s="28"/>
      <c r="U8" s="28"/>
      <c r="V8" s="28"/>
      <c r="W8" s="961"/>
      <c r="X8" s="110" t="s">
        <v>24</v>
      </c>
      <c r="Y8" s="784"/>
      <c r="Z8" s="28"/>
      <c r="AA8" s="871"/>
      <c r="AB8" s="110" t="s">
        <v>25</v>
      </c>
      <c r="AC8" s="273"/>
      <c r="AD8" s="70"/>
      <c r="AE8" s="70"/>
      <c r="AF8" s="163"/>
      <c r="AG8" s="163"/>
      <c r="AH8" s="894"/>
    </row>
    <row r="9" spans="2:34" ht="15" customHeight="1" thickBot="1" x14ac:dyDescent="0.25">
      <c r="G9" s="167"/>
      <c r="H9" s="27" t="s">
        <v>400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961"/>
      <c r="X9" s="110" t="s">
        <v>24</v>
      </c>
      <c r="Y9" s="784"/>
      <c r="Z9" s="28"/>
      <c r="AA9" s="871"/>
      <c r="AB9" s="110" t="s">
        <v>25</v>
      </c>
      <c r="AC9" s="723" t="b">
        <f>IF(W9="x",0,IF(Y9="x",1,IF(AA9="x",3)))</f>
        <v>0</v>
      </c>
      <c r="AD9" s="70">
        <v>1</v>
      </c>
      <c r="AE9" s="914"/>
      <c r="AF9" s="914"/>
      <c r="AG9" s="523">
        <v>3</v>
      </c>
      <c r="AH9" s="894"/>
    </row>
    <row r="10" spans="2:34" ht="15" customHeight="1" thickBot="1" x14ac:dyDescent="0.25">
      <c r="G10" s="167"/>
      <c r="H10" s="31" t="s">
        <v>401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961"/>
      <c r="X10" s="110" t="s">
        <v>24</v>
      </c>
      <c r="Y10" s="788"/>
      <c r="Z10" s="28"/>
      <c r="AA10" s="871"/>
      <c r="AB10" s="110" t="s">
        <v>25</v>
      </c>
      <c r="AC10" s="723" t="b">
        <f t="shared" ref="AC10:AC20" si="0">IF(W10="x",0,IF(Y10="x",1,IF(AA10="x",3)))</f>
        <v>0</v>
      </c>
      <c r="AD10" s="70">
        <v>1</v>
      </c>
      <c r="AE10" s="914"/>
      <c r="AF10" s="914"/>
      <c r="AG10" s="523">
        <v>3</v>
      </c>
      <c r="AH10" s="894"/>
    </row>
    <row r="11" spans="2:34" ht="15" customHeight="1" thickBot="1" x14ac:dyDescent="0.25">
      <c r="G11" s="167"/>
      <c r="H11" s="204" t="s">
        <v>402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961"/>
      <c r="X11" s="110" t="s">
        <v>24</v>
      </c>
      <c r="Y11" s="788"/>
      <c r="Z11" s="28"/>
      <c r="AA11" s="871"/>
      <c r="AB11" s="110" t="s">
        <v>25</v>
      </c>
      <c r="AC11" s="723" t="b">
        <f t="shared" si="0"/>
        <v>0</v>
      </c>
      <c r="AD11" s="70">
        <v>1</v>
      </c>
      <c r="AE11" s="1302"/>
      <c r="AF11" s="914"/>
      <c r="AG11" s="395">
        <v>3</v>
      </c>
      <c r="AH11" s="894"/>
    </row>
    <row r="12" spans="2:34" ht="15" customHeight="1" thickBot="1" x14ac:dyDescent="0.25">
      <c r="G12" s="167"/>
      <c r="H12" s="204" t="s">
        <v>403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961"/>
      <c r="X12" s="110" t="s">
        <v>24</v>
      </c>
      <c r="Y12" s="784"/>
      <c r="Z12" s="28"/>
      <c r="AA12" s="871"/>
      <c r="AB12" s="110" t="s">
        <v>25</v>
      </c>
      <c r="AC12" s="723" t="b">
        <f t="shared" si="0"/>
        <v>0</v>
      </c>
      <c r="AD12" s="70">
        <v>1</v>
      </c>
      <c r="AE12" s="1302"/>
      <c r="AF12" s="914"/>
      <c r="AG12" s="523">
        <v>3</v>
      </c>
      <c r="AH12" s="894"/>
    </row>
    <row r="13" spans="2:34" ht="15" customHeight="1" thickBot="1" x14ac:dyDescent="0.25">
      <c r="G13" s="167"/>
      <c r="H13" s="204" t="s">
        <v>1075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961"/>
      <c r="X13" s="110" t="s">
        <v>1076</v>
      </c>
      <c r="Y13" s="783"/>
      <c r="Z13" s="28"/>
      <c r="AA13" s="871"/>
      <c r="AB13" s="110" t="s">
        <v>1077</v>
      </c>
      <c r="AC13" s="723" t="b">
        <f t="shared" si="0"/>
        <v>0</v>
      </c>
      <c r="AD13" s="70">
        <v>1</v>
      </c>
      <c r="AE13" s="1302"/>
      <c r="AF13" s="914"/>
      <c r="AG13" s="523">
        <v>20</v>
      </c>
      <c r="AH13" s="894"/>
    </row>
    <row r="14" spans="2:34" ht="15" customHeight="1" thickBot="1" x14ac:dyDescent="0.25">
      <c r="G14" s="167"/>
      <c r="H14" s="204" t="s">
        <v>404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961"/>
      <c r="X14" s="110" t="s">
        <v>31</v>
      </c>
      <c r="Y14" s="961"/>
      <c r="Z14" s="205" t="s">
        <v>405</v>
      </c>
      <c r="AA14" s="871"/>
      <c r="AB14" s="110" t="s">
        <v>33</v>
      </c>
      <c r="AC14" s="723" t="b">
        <f t="shared" si="0"/>
        <v>0</v>
      </c>
      <c r="AD14" s="70">
        <v>1</v>
      </c>
      <c r="AE14" s="914"/>
      <c r="AF14" s="914"/>
      <c r="AG14" s="395">
        <v>1</v>
      </c>
      <c r="AH14" s="894"/>
    </row>
    <row r="15" spans="2:34" ht="15" customHeight="1" thickBot="1" x14ac:dyDescent="0.25">
      <c r="H15" s="1158" t="s">
        <v>406</v>
      </c>
      <c r="I15" s="1159"/>
      <c r="J15" s="1159"/>
      <c r="K15" s="1160"/>
      <c r="L15" s="28"/>
      <c r="M15" s="72"/>
      <c r="N15" s="28"/>
      <c r="O15" s="28"/>
      <c r="P15" s="28"/>
      <c r="Q15" s="28"/>
      <c r="R15" s="28"/>
      <c r="S15" s="28"/>
      <c r="T15" s="28"/>
      <c r="U15" s="28"/>
      <c r="V15" s="28"/>
      <c r="W15" s="818"/>
      <c r="X15" s="28"/>
      <c r="Y15" s="787"/>
      <c r="Z15" s="28"/>
      <c r="AA15" s="783"/>
      <c r="AB15" s="28"/>
      <c r="AC15" s="145">
        <f>(AC16+AC17+AC18+AC19+AC20)/5</f>
        <v>0</v>
      </c>
      <c r="AD15" s="133">
        <v>2</v>
      </c>
      <c r="AE15" s="70"/>
      <c r="AF15" s="163"/>
      <c r="AG15" s="163"/>
      <c r="AH15" s="894"/>
    </row>
    <row r="16" spans="2:34" ht="15" customHeight="1" thickBot="1" x14ac:dyDescent="0.25">
      <c r="H16" s="511" t="s">
        <v>1043</v>
      </c>
      <c r="I16" s="64"/>
      <c r="J16" s="64"/>
      <c r="K16" s="64"/>
      <c r="L16" s="28"/>
      <c r="M16" s="72"/>
      <c r="N16" s="28"/>
      <c r="O16" s="28"/>
      <c r="P16" s="28"/>
      <c r="Q16" s="28"/>
      <c r="R16" s="28"/>
      <c r="S16" s="28"/>
      <c r="T16" s="28"/>
      <c r="U16" s="28"/>
      <c r="V16" s="28"/>
      <c r="W16" s="961"/>
      <c r="X16" s="110" t="s">
        <v>24</v>
      </c>
      <c r="Y16" s="787"/>
      <c r="Z16" s="28"/>
      <c r="AA16" s="871"/>
      <c r="AB16" s="110" t="s">
        <v>25</v>
      </c>
      <c r="AC16" s="723" t="b">
        <f t="shared" si="0"/>
        <v>0</v>
      </c>
      <c r="AD16" s="163">
        <v>1</v>
      </c>
      <c r="AE16" s="914"/>
      <c r="AF16" s="914"/>
      <c r="AG16" s="163">
        <v>26</v>
      </c>
      <c r="AH16" s="894"/>
    </row>
    <row r="17" spans="2:34" ht="15" customHeight="1" thickBot="1" x14ac:dyDescent="0.25">
      <c r="H17" s="27" t="s">
        <v>407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961"/>
      <c r="X17" s="28" t="s">
        <v>24</v>
      </c>
      <c r="Y17" s="784"/>
      <c r="Z17" s="28"/>
      <c r="AA17" s="871"/>
      <c r="AB17" s="28" t="s">
        <v>25</v>
      </c>
      <c r="AC17" s="723" t="b">
        <f t="shared" si="0"/>
        <v>0</v>
      </c>
      <c r="AD17" s="70">
        <v>1</v>
      </c>
      <c r="AE17" s="914"/>
      <c r="AF17" s="914"/>
      <c r="AG17" s="523">
        <v>3</v>
      </c>
      <c r="AH17" s="894"/>
    </row>
    <row r="18" spans="2:34" ht="15" customHeight="1" thickBot="1" x14ac:dyDescent="0.25">
      <c r="H18" s="27" t="s">
        <v>408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961"/>
      <c r="X18" s="28" t="s">
        <v>24</v>
      </c>
      <c r="Y18" s="784"/>
      <c r="Z18" s="28"/>
      <c r="AA18" s="871"/>
      <c r="AB18" s="28" t="s">
        <v>25</v>
      </c>
      <c r="AC18" s="723" t="b">
        <f t="shared" si="0"/>
        <v>0</v>
      </c>
      <c r="AD18" s="70">
        <v>1</v>
      </c>
      <c r="AE18" s="914"/>
      <c r="AF18" s="914"/>
      <c r="AG18" s="523">
        <v>3</v>
      </c>
      <c r="AH18" s="894"/>
    </row>
    <row r="19" spans="2:34" ht="15" customHeight="1" thickBot="1" x14ac:dyDescent="0.25">
      <c r="H19" s="27" t="s">
        <v>409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961"/>
      <c r="X19" s="28" t="s">
        <v>24</v>
      </c>
      <c r="Y19" s="788"/>
      <c r="Z19" s="28"/>
      <c r="AA19" s="871"/>
      <c r="AB19" s="28" t="s">
        <v>25</v>
      </c>
      <c r="AC19" s="723" t="b">
        <f t="shared" si="0"/>
        <v>0</v>
      </c>
      <c r="AD19" s="70">
        <v>1</v>
      </c>
      <c r="AE19" s="914"/>
      <c r="AF19" s="914"/>
      <c r="AG19" s="163">
        <v>47</v>
      </c>
      <c r="AH19" s="894"/>
    </row>
    <row r="20" spans="2:34" ht="15" customHeight="1" thickBot="1" x14ac:dyDescent="0.25">
      <c r="H20" s="27" t="s">
        <v>410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961"/>
      <c r="X20" s="28" t="s">
        <v>24</v>
      </c>
      <c r="Y20" s="961"/>
      <c r="Z20" s="28" t="s">
        <v>59</v>
      </c>
      <c r="AA20" s="871"/>
      <c r="AB20" s="28" t="s">
        <v>25</v>
      </c>
      <c r="AC20" s="723" t="b">
        <f t="shared" si="0"/>
        <v>0</v>
      </c>
      <c r="AD20" s="70">
        <v>1</v>
      </c>
      <c r="AE20" s="914"/>
      <c r="AF20" s="914"/>
      <c r="AG20" s="395">
        <v>1</v>
      </c>
      <c r="AH20" s="894"/>
    </row>
    <row r="21" spans="2:34" ht="15" customHeight="1" thickBot="1" x14ac:dyDescent="0.25">
      <c r="H21" s="1158" t="s">
        <v>425</v>
      </c>
      <c r="I21" s="1159"/>
      <c r="J21" s="1159"/>
      <c r="K21" s="1159"/>
      <c r="L21" s="1160"/>
      <c r="M21" s="209"/>
      <c r="N21" s="208"/>
      <c r="O21" s="208"/>
      <c r="P21" s="208"/>
      <c r="Q21" s="208"/>
      <c r="R21" s="208"/>
      <c r="S21" s="208"/>
      <c r="T21" s="208"/>
      <c r="U21" s="208"/>
      <c r="V21" s="208"/>
      <c r="W21" s="817"/>
      <c r="X21" s="20"/>
      <c r="Y21" s="784"/>
      <c r="Z21" s="20"/>
      <c r="AA21" s="784"/>
      <c r="AB21" s="20"/>
      <c r="AC21" s="145">
        <f>(AC22+AC23)/2</f>
        <v>0</v>
      </c>
      <c r="AD21" s="765">
        <v>1</v>
      </c>
      <c r="AE21" s="1090"/>
      <c r="AF21" s="163"/>
      <c r="AG21" s="163"/>
      <c r="AH21" s="894"/>
    </row>
    <row r="22" spans="2:34" ht="15" customHeight="1" thickBot="1" x14ac:dyDescent="0.25">
      <c r="H22" s="1230" t="s">
        <v>426</v>
      </c>
      <c r="I22" s="1231"/>
      <c r="J22" s="1231"/>
      <c r="K22" s="1231"/>
      <c r="L22" s="1231"/>
      <c r="M22" s="1231"/>
      <c r="N22" s="1231"/>
      <c r="O22" s="1231"/>
      <c r="P22" s="1231"/>
      <c r="Q22" s="1231"/>
      <c r="R22" s="1231"/>
      <c r="S22" s="1231"/>
      <c r="T22" s="1231"/>
      <c r="U22" s="1231"/>
      <c r="V22" s="1232"/>
      <c r="W22" s="976"/>
      <c r="X22" s="155" t="s">
        <v>21</v>
      </c>
      <c r="Y22" s="784"/>
      <c r="Z22" s="20"/>
      <c r="AA22" s="975"/>
      <c r="AB22" s="155" t="s">
        <v>22</v>
      </c>
      <c r="AC22" s="723" t="b">
        <f>IF(W22="x",0,IF(Y22="x",1,IF(AA22="x",3)))</f>
        <v>0</v>
      </c>
      <c r="AD22" s="137">
        <v>1</v>
      </c>
      <c r="AE22" s="966"/>
      <c r="AF22" s="914"/>
      <c r="AG22" s="163">
        <v>48</v>
      </c>
      <c r="AH22" s="894"/>
    </row>
    <row r="23" spans="2:34" ht="15" customHeight="1" thickBot="1" x14ac:dyDescent="0.25">
      <c r="H23" s="210" t="s">
        <v>427</v>
      </c>
      <c r="I23" s="208"/>
      <c r="J23" s="208"/>
      <c r="K23" s="208"/>
      <c r="L23" s="208"/>
      <c r="M23" s="209"/>
      <c r="N23" s="208"/>
      <c r="O23" s="208"/>
      <c r="P23" s="208"/>
      <c r="Q23" s="208"/>
      <c r="R23" s="208"/>
      <c r="S23" s="208"/>
      <c r="T23" s="208"/>
      <c r="U23" s="208"/>
      <c r="V23" s="208"/>
      <c r="W23" s="976"/>
      <c r="X23" s="155" t="s">
        <v>21</v>
      </c>
      <c r="Y23" s="784"/>
      <c r="Z23" s="20"/>
      <c r="AA23" s="975"/>
      <c r="AB23" s="155" t="s">
        <v>22</v>
      </c>
      <c r="AC23" s="723" t="b">
        <f>IF(W23="x",0,IF(Y23="x",1,IF(AA23="x",3)))</f>
        <v>0</v>
      </c>
      <c r="AD23" s="137">
        <v>1</v>
      </c>
      <c r="AE23" s="966"/>
      <c r="AF23" s="919"/>
      <c r="AG23" s="221">
        <v>48</v>
      </c>
      <c r="AH23" s="896"/>
    </row>
    <row r="24" spans="2:34" ht="15" customHeight="1" thickTop="1" thickBot="1" x14ac:dyDescent="0.25"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792"/>
      <c r="X24" s="97"/>
      <c r="Y24" s="792"/>
      <c r="Z24" s="99" t="s">
        <v>428</v>
      </c>
      <c r="AA24" s="792"/>
      <c r="AB24" s="103"/>
      <c r="AC24" s="121">
        <f>((AC7*AD7)+(AC15*AD15)+(AC21*AD21))/(AD7+AD15+AD21)</f>
        <v>0</v>
      </c>
      <c r="AD24" s="135">
        <v>2</v>
      </c>
      <c r="AE24" s="864" t="str">
        <f>COUNTA(AE9:AE23)&amp;"/"&amp;13</f>
        <v>0/13</v>
      </c>
      <c r="AF24" s="864" t="str">
        <f>COUNTA(AF9:AF23)&amp;"/"&amp;13</f>
        <v>0/13</v>
      </c>
      <c r="AG24" s="175"/>
      <c r="AH24" s="98"/>
    </row>
    <row r="25" spans="2:34" ht="15" customHeight="1" thickTop="1" x14ac:dyDescent="0.25">
      <c r="B25" s="186"/>
      <c r="G25" s="3"/>
    </row>
    <row r="26" spans="2:34" ht="15" customHeight="1" thickBot="1" x14ac:dyDescent="0.3">
      <c r="B26" s="186"/>
      <c r="G26" s="3" t="s">
        <v>1235</v>
      </c>
    </row>
    <row r="27" spans="2:34" ht="15" customHeight="1" thickTop="1" thickBot="1" x14ac:dyDescent="0.25">
      <c r="H27" s="1107" t="s">
        <v>0</v>
      </c>
      <c r="I27" s="1108"/>
      <c r="J27" s="1108"/>
      <c r="K27" s="1108"/>
      <c r="L27" s="1108"/>
      <c r="M27" s="1108"/>
      <c r="N27" s="1108"/>
      <c r="O27" s="1108"/>
      <c r="P27" s="1108"/>
      <c r="Q27" s="1108"/>
      <c r="R27" s="1108"/>
      <c r="S27" s="1108"/>
      <c r="T27" s="1108"/>
      <c r="U27" s="1108"/>
      <c r="V27" s="1109"/>
      <c r="W27" s="798">
        <v>0</v>
      </c>
      <c r="X27" s="57"/>
      <c r="Y27" s="798">
        <v>1</v>
      </c>
      <c r="Z27" s="57"/>
      <c r="AA27" s="798">
        <v>3</v>
      </c>
      <c r="AB27" s="43"/>
      <c r="AC27" s="14" t="s">
        <v>18</v>
      </c>
      <c r="AD27" s="14" t="s">
        <v>1</v>
      </c>
      <c r="AE27" s="4" t="s">
        <v>390</v>
      </c>
      <c r="AF27" s="14" t="s">
        <v>389</v>
      </c>
      <c r="AG27" s="14" t="s">
        <v>1060</v>
      </c>
      <c r="AH27" s="60" t="s">
        <v>2</v>
      </c>
    </row>
    <row r="28" spans="2:34" ht="15" customHeight="1" thickTop="1" thickBot="1" x14ac:dyDescent="0.25">
      <c r="H28" s="1210" t="s">
        <v>305</v>
      </c>
      <c r="I28" s="1211"/>
      <c r="J28" s="1211"/>
      <c r="K28" s="1211"/>
      <c r="L28" s="121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24"/>
      <c r="X28" s="84"/>
      <c r="Y28" s="819"/>
      <c r="Z28" s="84"/>
      <c r="AA28" s="829"/>
      <c r="AB28" s="84"/>
      <c r="AC28" s="145">
        <f>(AC29+AC30+AC32+AC33)/4</f>
        <v>0</v>
      </c>
      <c r="AD28" s="764">
        <v>2</v>
      </c>
      <c r="AE28" s="542"/>
      <c r="AF28" s="542"/>
      <c r="AG28" s="542"/>
      <c r="AH28" s="936"/>
    </row>
    <row r="29" spans="2:34" ht="15" customHeight="1" thickBot="1" x14ac:dyDescent="0.25">
      <c r="H29" s="26" t="s">
        <v>374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961"/>
      <c r="X29" s="23" t="s">
        <v>24</v>
      </c>
      <c r="Y29" s="787"/>
      <c r="Z29" s="23"/>
      <c r="AA29" s="871"/>
      <c r="AB29" s="23" t="s">
        <v>25</v>
      </c>
      <c r="AC29" s="723" t="b">
        <f t="shared" ref="AC29:AC52" si="1">IF(W29="x",0,IF(Y29="x",1,IF(AA29="x",3)))</f>
        <v>0</v>
      </c>
      <c r="AD29" s="131">
        <v>1</v>
      </c>
      <c r="AE29" s="915"/>
      <c r="AF29" s="915"/>
      <c r="AG29" s="162"/>
      <c r="AH29" s="893"/>
    </row>
    <row r="30" spans="2:34" ht="15" customHeight="1" thickBot="1" x14ac:dyDescent="0.25">
      <c r="H30" s="27" t="s">
        <v>296</v>
      </c>
      <c r="I30" s="28"/>
      <c r="J30" s="28"/>
      <c r="K30" s="28" t="s">
        <v>297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961"/>
      <c r="X30" s="28" t="s">
        <v>21</v>
      </c>
      <c r="Y30" s="784"/>
      <c r="Z30" s="28"/>
      <c r="AA30" s="871"/>
      <c r="AB30" s="28" t="s">
        <v>22</v>
      </c>
      <c r="AC30" s="723" t="b">
        <f t="shared" si="1"/>
        <v>0</v>
      </c>
      <c r="AD30" s="70">
        <v>1</v>
      </c>
      <c r="AE30" s="914"/>
      <c r="AF30" s="1303"/>
      <c r="AG30" s="523">
        <v>13</v>
      </c>
      <c r="AH30" s="894"/>
    </row>
    <row r="31" spans="2:34" ht="15" customHeight="1" thickBot="1" x14ac:dyDescent="0.25">
      <c r="H31" s="27"/>
      <c r="I31" s="28"/>
      <c r="J31" s="28"/>
      <c r="K31" s="28" t="s">
        <v>298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818"/>
      <c r="X31" s="28"/>
      <c r="Y31" s="784"/>
      <c r="Z31" s="28"/>
      <c r="AA31" s="783"/>
      <c r="AB31" s="28"/>
      <c r="AC31" s="273"/>
      <c r="AD31" s="70"/>
      <c r="AE31" s="163"/>
      <c r="AF31" s="523"/>
      <c r="AG31" s="523">
        <v>13</v>
      </c>
      <c r="AH31" s="894"/>
    </row>
    <row r="32" spans="2:34" ht="15" customHeight="1" thickBot="1" x14ac:dyDescent="0.25">
      <c r="H32" s="27" t="s">
        <v>285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961"/>
      <c r="X32" s="28" t="s">
        <v>19</v>
      </c>
      <c r="Y32" s="788"/>
      <c r="Z32" s="28"/>
      <c r="AA32" s="871"/>
      <c r="AB32" s="28" t="s">
        <v>27</v>
      </c>
      <c r="AC32" s="723" t="b">
        <f t="shared" si="1"/>
        <v>0</v>
      </c>
      <c r="AD32" s="70">
        <v>1</v>
      </c>
      <c r="AE32" s="914"/>
      <c r="AF32" s="1303"/>
      <c r="AG32" s="523">
        <v>13</v>
      </c>
      <c r="AH32" s="894"/>
    </row>
    <row r="33" spans="7:34" ht="15" customHeight="1" thickBot="1" x14ac:dyDescent="0.25">
      <c r="G33" s="167"/>
      <c r="H33" s="69" t="s">
        <v>435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961"/>
      <c r="X33" s="28" t="s">
        <v>19</v>
      </c>
      <c r="Y33" s="961"/>
      <c r="Z33" s="110" t="s">
        <v>20</v>
      </c>
      <c r="AA33" s="871"/>
      <c r="AB33" s="28" t="s">
        <v>27</v>
      </c>
      <c r="AC33" s="723" t="b">
        <f t="shared" si="1"/>
        <v>0</v>
      </c>
      <c r="AD33" s="70">
        <v>1</v>
      </c>
      <c r="AE33" s="914"/>
      <c r="AF33" s="1029"/>
      <c r="AG33" s="395">
        <v>1</v>
      </c>
      <c r="AH33" s="997"/>
    </row>
    <row r="34" spans="7:34" ht="15" customHeight="1" thickBot="1" x14ac:dyDescent="0.25">
      <c r="H34" s="1158" t="s">
        <v>306</v>
      </c>
      <c r="I34" s="1159"/>
      <c r="J34" s="1159"/>
      <c r="K34" s="1159"/>
      <c r="L34" s="1160"/>
      <c r="M34" s="72"/>
      <c r="N34" s="28"/>
      <c r="O34" s="28"/>
      <c r="P34" s="28"/>
      <c r="Q34" s="28"/>
      <c r="R34" s="28"/>
      <c r="S34" s="28"/>
      <c r="T34" s="28"/>
      <c r="U34" s="28"/>
      <c r="V34" s="28"/>
      <c r="W34" s="818"/>
      <c r="X34" s="28"/>
      <c r="Y34" s="787"/>
      <c r="Z34" s="28"/>
      <c r="AA34" s="783"/>
      <c r="AB34" s="28"/>
      <c r="AC34" s="145">
        <f>(AC36+AC37+AC38+AC35)/4</f>
        <v>0</v>
      </c>
      <c r="AD34" s="133">
        <v>1</v>
      </c>
      <c r="AE34" s="163"/>
      <c r="AF34" s="163"/>
      <c r="AG34" s="163"/>
      <c r="AH34" s="894"/>
    </row>
    <row r="35" spans="7:34" ht="15" customHeight="1" thickBot="1" x14ac:dyDescent="0.25">
      <c r="H35" s="27" t="s">
        <v>308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961"/>
      <c r="X35" s="28" t="s">
        <v>19</v>
      </c>
      <c r="Y35" s="961"/>
      <c r="Z35" s="28" t="s">
        <v>30</v>
      </c>
      <c r="AA35" s="871"/>
      <c r="AB35" s="28" t="s">
        <v>27</v>
      </c>
      <c r="AC35" s="723" t="b">
        <f t="shared" si="1"/>
        <v>0</v>
      </c>
      <c r="AD35" s="70">
        <v>1</v>
      </c>
      <c r="AE35" s="914"/>
      <c r="AF35" s="914"/>
      <c r="AG35" s="523">
        <v>22</v>
      </c>
      <c r="AH35" s="894"/>
    </row>
    <row r="36" spans="7:34" ht="15" customHeight="1" thickBot="1" x14ac:dyDescent="0.25">
      <c r="H36" s="27" t="s">
        <v>675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961"/>
      <c r="X36" s="28" t="s">
        <v>24</v>
      </c>
      <c r="Y36" s="784"/>
      <c r="Z36" s="28"/>
      <c r="AA36" s="871"/>
      <c r="AB36" s="28" t="s">
        <v>25</v>
      </c>
      <c r="AC36" s="723" t="b">
        <f t="shared" si="1"/>
        <v>0</v>
      </c>
      <c r="AD36" s="70">
        <v>1</v>
      </c>
      <c r="AE36" s="914"/>
      <c r="AF36" s="1303"/>
      <c r="AG36" s="523">
        <v>13</v>
      </c>
      <c r="AH36" s="894"/>
    </row>
    <row r="37" spans="7:34" ht="15" customHeight="1" thickBot="1" x14ac:dyDescent="0.25">
      <c r="H37" s="27" t="s">
        <v>307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961"/>
      <c r="X37" s="28" t="s">
        <v>39</v>
      </c>
      <c r="Y37" s="784"/>
      <c r="Z37" s="28"/>
      <c r="AA37" s="871"/>
      <c r="AB37" s="28" t="s">
        <v>40</v>
      </c>
      <c r="AC37" s="723" t="b">
        <f t="shared" si="1"/>
        <v>0</v>
      </c>
      <c r="AD37" s="70">
        <v>1</v>
      </c>
      <c r="AE37" s="914"/>
      <c r="AF37" s="1303"/>
      <c r="AG37" s="523">
        <v>13</v>
      </c>
      <c r="AH37" s="894"/>
    </row>
    <row r="38" spans="7:34" ht="15" customHeight="1" thickBot="1" x14ac:dyDescent="0.25">
      <c r="H38" s="27" t="s">
        <v>677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961"/>
      <c r="X38" s="28" t="s">
        <v>24</v>
      </c>
      <c r="Y38" s="784"/>
      <c r="Z38" s="28"/>
      <c r="AA38" s="871"/>
      <c r="AB38" s="28" t="s">
        <v>25</v>
      </c>
      <c r="AC38" s="723" t="b">
        <f t="shared" si="1"/>
        <v>0</v>
      </c>
      <c r="AD38" s="70">
        <v>1</v>
      </c>
      <c r="AE38" s="914"/>
      <c r="AF38" s="1303"/>
      <c r="AG38" s="523">
        <v>13</v>
      </c>
      <c r="AH38" s="894"/>
    </row>
    <row r="39" spans="7:34" ht="15" customHeight="1" thickBot="1" x14ac:dyDescent="0.25">
      <c r="H39" s="1158" t="s">
        <v>286</v>
      </c>
      <c r="I39" s="1159"/>
      <c r="J39" s="1159"/>
      <c r="K39" s="1159"/>
      <c r="L39" s="1159"/>
      <c r="M39" s="1160"/>
      <c r="N39" s="28"/>
      <c r="O39" s="28"/>
      <c r="P39" s="28"/>
      <c r="Q39" s="28"/>
      <c r="R39" s="28"/>
      <c r="S39" s="28"/>
      <c r="T39" s="28"/>
      <c r="U39" s="28"/>
      <c r="V39" s="28"/>
      <c r="W39" s="818"/>
      <c r="X39" s="28"/>
      <c r="Y39" s="783"/>
      <c r="Z39" s="28"/>
      <c r="AA39" s="783"/>
      <c r="AB39" s="28"/>
      <c r="AC39" s="145">
        <f>(AC40+AC41+AC42+AC43)/4</f>
        <v>0</v>
      </c>
      <c r="AD39" s="133">
        <v>2</v>
      </c>
      <c r="AE39" s="163"/>
      <c r="AF39" s="163"/>
      <c r="AG39" s="163"/>
      <c r="AH39" s="894"/>
    </row>
    <row r="40" spans="7:34" ht="15" customHeight="1" thickBot="1" x14ac:dyDescent="0.25">
      <c r="H40" s="31" t="s">
        <v>1222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961"/>
      <c r="X40" s="110" t="s">
        <v>31</v>
      </c>
      <c r="Y40" s="961"/>
      <c r="Z40" s="110" t="s">
        <v>32</v>
      </c>
      <c r="AA40" s="871"/>
      <c r="AB40" s="110" t="s">
        <v>33</v>
      </c>
      <c r="AC40" s="723" t="b">
        <f t="shared" si="1"/>
        <v>0</v>
      </c>
      <c r="AD40" s="70">
        <v>1</v>
      </c>
      <c r="AE40" s="914"/>
      <c r="AF40" s="1303"/>
      <c r="AG40" s="523">
        <v>13</v>
      </c>
      <c r="AH40" s="894"/>
    </row>
    <row r="41" spans="7:34" ht="15" customHeight="1" thickBot="1" x14ac:dyDescent="0.25">
      <c r="H41" s="27" t="s">
        <v>313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961"/>
      <c r="X41" s="28" t="s">
        <v>24</v>
      </c>
      <c r="Y41" s="961"/>
      <c r="Z41" s="368" t="s">
        <v>1078</v>
      </c>
      <c r="AA41" s="871"/>
      <c r="AB41" s="28" t="s">
        <v>25</v>
      </c>
      <c r="AC41" s="723" t="b">
        <f t="shared" si="1"/>
        <v>0</v>
      </c>
      <c r="AD41" s="70">
        <v>1</v>
      </c>
      <c r="AE41" s="914"/>
      <c r="AF41" s="1303"/>
      <c r="AG41" s="523">
        <v>13</v>
      </c>
      <c r="AH41" s="894"/>
    </row>
    <row r="42" spans="7:34" ht="15" customHeight="1" thickBot="1" x14ac:dyDescent="0.25">
      <c r="H42" s="1188" t="s">
        <v>698</v>
      </c>
      <c r="I42" s="1187"/>
      <c r="J42" s="1187"/>
      <c r="K42" s="1187"/>
      <c r="L42" s="1187"/>
      <c r="M42" s="1187"/>
      <c r="N42" s="1187"/>
      <c r="O42" s="1187"/>
      <c r="P42" s="1187"/>
      <c r="Q42" s="1187"/>
      <c r="R42" s="1187"/>
      <c r="S42" s="1187"/>
      <c r="T42" s="59"/>
      <c r="U42" s="59"/>
      <c r="V42" s="207"/>
      <c r="W42" s="1000"/>
      <c r="X42" s="28" t="s">
        <v>24</v>
      </c>
      <c r="Y42" s="787"/>
      <c r="Z42" s="28"/>
      <c r="AA42" s="871"/>
      <c r="AB42" s="28" t="s">
        <v>25</v>
      </c>
      <c r="AC42" s="723" t="b">
        <f t="shared" si="1"/>
        <v>0</v>
      </c>
      <c r="AD42" s="70">
        <v>1</v>
      </c>
      <c r="AE42" s="914"/>
      <c r="AF42" s="914"/>
      <c r="AG42" s="163">
        <v>3</v>
      </c>
      <c r="AH42" s="894"/>
    </row>
    <row r="43" spans="7:34" ht="15" customHeight="1" thickBot="1" x14ac:dyDescent="0.25">
      <c r="H43" s="1188" t="s">
        <v>676</v>
      </c>
      <c r="I43" s="1187"/>
      <c r="J43" s="1187"/>
      <c r="K43" s="1187"/>
      <c r="L43" s="1187"/>
      <c r="M43" s="1187"/>
      <c r="N43" s="1187"/>
      <c r="O43" s="1187"/>
      <c r="P43" s="1187"/>
      <c r="Q43" s="1187"/>
      <c r="R43" s="1187"/>
      <c r="S43" s="1187"/>
      <c r="T43" s="1187"/>
      <c r="U43" s="1187"/>
      <c r="V43" s="1229"/>
      <c r="W43" s="1000"/>
      <c r="X43" s="110" t="s">
        <v>24</v>
      </c>
      <c r="Y43" s="784"/>
      <c r="Z43" s="28"/>
      <c r="AA43" s="871"/>
      <c r="AB43" s="110" t="s">
        <v>25</v>
      </c>
      <c r="AC43" s="723" t="b">
        <f t="shared" si="1"/>
        <v>0</v>
      </c>
      <c r="AD43" s="70">
        <v>1</v>
      </c>
      <c r="AE43" s="914"/>
      <c r="AF43" s="914"/>
      <c r="AG43" s="163">
        <v>3</v>
      </c>
      <c r="AH43" s="894"/>
    </row>
    <row r="44" spans="7:34" ht="15" customHeight="1" thickBot="1" x14ac:dyDescent="0.25">
      <c r="H44" s="1158" t="s">
        <v>375</v>
      </c>
      <c r="I44" s="1159"/>
      <c r="J44" s="1159"/>
      <c r="K44" s="1159"/>
      <c r="L44" s="1159"/>
      <c r="M44" s="1160"/>
      <c r="N44" s="28"/>
      <c r="O44" s="28"/>
      <c r="P44" s="28"/>
      <c r="Q44" s="28"/>
      <c r="R44" s="28"/>
      <c r="S44" s="28"/>
      <c r="T44" s="28"/>
      <c r="U44" s="28"/>
      <c r="V44" s="28"/>
      <c r="W44" s="818"/>
      <c r="X44" s="28"/>
      <c r="Y44" s="784"/>
      <c r="Z44" s="28"/>
      <c r="AA44" s="783"/>
      <c r="AB44" s="28"/>
      <c r="AC44" s="145">
        <f>(AC45+AC46+AC48+AC50+AC51+AC49+AC52)/8</f>
        <v>0</v>
      </c>
      <c r="AD44" s="133">
        <v>3</v>
      </c>
      <c r="AE44" s="163"/>
      <c r="AF44" s="163"/>
      <c r="AG44" s="163"/>
      <c r="AH44" s="894"/>
    </row>
    <row r="45" spans="7:34" ht="15" customHeight="1" thickBot="1" x14ac:dyDescent="0.25">
      <c r="H45" s="204" t="s">
        <v>1044</v>
      </c>
      <c r="I45" s="64"/>
      <c r="J45" s="64"/>
      <c r="K45" s="64"/>
      <c r="L45" s="64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961"/>
      <c r="X45" s="110" t="s">
        <v>24</v>
      </c>
      <c r="Y45" s="784"/>
      <c r="Z45" s="28"/>
      <c r="AA45" s="871"/>
      <c r="AB45" s="110" t="s">
        <v>25</v>
      </c>
      <c r="AC45" s="723" t="b">
        <f t="shared" si="1"/>
        <v>0</v>
      </c>
      <c r="AD45" s="163">
        <v>1</v>
      </c>
      <c r="AE45" s="914"/>
      <c r="AF45" s="914"/>
      <c r="AG45" s="544">
        <v>26</v>
      </c>
      <c r="AH45" s="894"/>
    </row>
    <row r="46" spans="7:34" ht="15" customHeight="1" thickBot="1" x14ac:dyDescent="0.25">
      <c r="H46" s="27" t="s">
        <v>1190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961"/>
      <c r="X46" s="28" t="s">
        <v>25</v>
      </c>
      <c r="Y46" s="784"/>
      <c r="Z46" s="28"/>
      <c r="AA46" s="871"/>
      <c r="AB46" s="28" t="s">
        <v>24</v>
      </c>
      <c r="AC46" s="723" t="b">
        <f t="shared" si="1"/>
        <v>0</v>
      </c>
      <c r="AD46" s="70">
        <v>1</v>
      </c>
      <c r="AE46" s="914"/>
      <c r="AF46" s="914"/>
      <c r="AG46" s="544">
        <v>28</v>
      </c>
      <c r="AH46" s="894"/>
    </row>
    <row r="47" spans="7:34" ht="15" customHeight="1" thickBot="1" x14ac:dyDescent="0.25">
      <c r="H47" s="1233" t="s">
        <v>309</v>
      </c>
      <c r="I47" s="1234"/>
      <c r="J47" s="1234"/>
      <c r="K47" s="1234"/>
      <c r="L47" s="1234"/>
      <c r="M47" s="1234"/>
      <c r="N47" s="1234"/>
      <c r="O47" s="1234"/>
      <c r="P47" s="1234"/>
      <c r="Q47" s="1234"/>
      <c r="R47" s="1234"/>
      <c r="S47" s="1234"/>
      <c r="T47" s="1234"/>
      <c r="U47" s="1234"/>
      <c r="V47" s="1234"/>
      <c r="W47" s="825"/>
      <c r="X47" s="20"/>
      <c r="Y47" s="784"/>
      <c r="Z47" s="20"/>
      <c r="AA47" s="783"/>
      <c r="AB47" s="20"/>
      <c r="AC47" s="273"/>
      <c r="AD47" s="70"/>
      <c r="AE47" s="163"/>
      <c r="AF47" s="163"/>
      <c r="AG47" s="163"/>
      <c r="AH47" s="894"/>
    </row>
    <row r="48" spans="7:34" ht="15" customHeight="1" thickBot="1" x14ac:dyDescent="0.25">
      <c r="H48" s="1233"/>
      <c r="I48" s="1234"/>
      <c r="J48" s="1234"/>
      <c r="K48" s="1234"/>
      <c r="L48" s="1234"/>
      <c r="M48" s="1234"/>
      <c r="N48" s="1234"/>
      <c r="O48" s="1234"/>
      <c r="P48" s="1234"/>
      <c r="Q48" s="1234"/>
      <c r="R48" s="1234"/>
      <c r="S48" s="1234"/>
      <c r="T48" s="1234"/>
      <c r="U48" s="1234"/>
      <c r="V48" s="1234"/>
      <c r="W48" s="1001"/>
      <c r="X48" s="435" t="s">
        <v>24</v>
      </c>
      <c r="Y48" s="1001"/>
      <c r="Z48" s="435" t="s">
        <v>376</v>
      </c>
      <c r="AA48" s="871"/>
      <c r="AB48" s="435" t="s">
        <v>25</v>
      </c>
      <c r="AC48" s="723" t="b">
        <f t="shared" si="1"/>
        <v>0</v>
      </c>
      <c r="AD48" s="70">
        <v>1</v>
      </c>
      <c r="AE48" s="914"/>
      <c r="AF48" s="1303"/>
      <c r="AG48" s="523">
        <v>13</v>
      </c>
      <c r="AH48" s="894"/>
    </row>
    <row r="49" spans="8:34" ht="15" customHeight="1" thickBot="1" x14ac:dyDescent="0.25">
      <c r="H49" s="595" t="s">
        <v>312</v>
      </c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50"/>
      <c r="V49" s="50"/>
      <c r="W49" s="961"/>
      <c r="X49" s="64" t="s">
        <v>24</v>
      </c>
      <c r="Y49" s="961"/>
      <c r="Z49" s="28" t="s">
        <v>377</v>
      </c>
      <c r="AA49" s="871"/>
      <c r="AB49" s="28" t="s">
        <v>25</v>
      </c>
      <c r="AC49" s="723" t="b">
        <f t="shared" si="1"/>
        <v>0</v>
      </c>
      <c r="AD49" s="70">
        <v>1</v>
      </c>
      <c r="AE49" s="914"/>
      <c r="AF49" s="1303"/>
      <c r="AG49" s="523">
        <v>13</v>
      </c>
      <c r="AH49" s="998"/>
    </row>
    <row r="50" spans="8:34" ht="15" customHeight="1" thickBot="1" x14ac:dyDescent="0.25">
      <c r="H50" s="31" t="s">
        <v>1079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961"/>
      <c r="X50" s="28" t="s">
        <v>24</v>
      </c>
      <c r="Y50" s="784"/>
      <c r="Z50" s="28"/>
      <c r="AA50" s="871"/>
      <c r="AB50" s="28" t="s">
        <v>25</v>
      </c>
      <c r="AC50" s="723" t="b">
        <f t="shared" si="1"/>
        <v>0</v>
      </c>
      <c r="AD50" s="70">
        <v>1</v>
      </c>
      <c r="AE50" s="914"/>
      <c r="AF50" s="1303"/>
      <c r="AG50" s="523">
        <v>11</v>
      </c>
      <c r="AH50" s="894"/>
    </row>
    <row r="51" spans="8:34" ht="15" customHeight="1" thickBot="1" x14ac:dyDescent="0.25">
      <c r="H51" s="27" t="s">
        <v>310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961"/>
      <c r="X51" s="28" t="s">
        <v>24</v>
      </c>
      <c r="Y51" s="788"/>
      <c r="Z51" s="28"/>
      <c r="AA51" s="871"/>
      <c r="AB51" s="28" t="s">
        <v>25</v>
      </c>
      <c r="AC51" s="723" t="b">
        <f t="shared" si="1"/>
        <v>0</v>
      </c>
      <c r="AD51" s="70">
        <v>1</v>
      </c>
      <c r="AE51" s="914"/>
      <c r="AF51" s="914"/>
      <c r="AG51" s="523">
        <v>23</v>
      </c>
      <c r="AH51" s="894"/>
    </row>
    <row r="52" spans="8:34" ht="15" customHeight="1" thickBot="1" x14ac:dyDescent="0.25">
      <c r="H52" s="81" t="s">
        <v>311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1002"/>
      <c r="X52" s="74" t="s">
        <v>24</v>
      </c>
      <c r="Y52" s="1002"/>
      <c r="Z52" s="89" t="s">
        <v>202</v>
      </c>
      <c r="AA52" s="1003"/>
      <c r="AB52" s="74" t="s">
        <v>301</v>
      </c>
      <c r="AC52" s="723" t="b">
        <f t="shared" si="1"/>
        <v>0</v>
      </c>
      <c r="AD52" s="727">
        <v>1</v>
      </c>
      <c r="AE52" s="921"/>
      <c r="AF52" s="1303"/>
      <c r="AG52" s="523">
        <v>13</v>
      </c>
      <c r="AH52" s="937"/>
    </row>
    <row r="53" spans="8:34" ht="15" customHeight="1" thickTop="1" thickBot="1" x14ac:dyDescent="0.25">
      <c r="H53" s="95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792"/>
      <c r="X53" s="97"/>
      <c r="Y53" s="792"/>
      <c r="Z53" s="99" t="s">
        <v>354</v>
      </c>
      <c r="AA53" s="792"/>
      <c r="AB53" s="103"/>
      <c r="AC53" s="121">
        <f>((AC28*AD28)+(AC34*AD34)+(AC39*AD39)+(AC44*AD44))/(AD28+AD34+AD39+AD44)</f>
        <v>0</v>
      </c>
      <c r="AD53" s="135">
        <v>3</v>
      </c>
      <c r="AE53" s="861" t="str">
        <f>COUNTA(AE29:AE52)&amp;"/"&amp;19</f>
        <v>0/19</v>
      </c>
      <c r="AF53" s="861" t="str">
        <f>COUNTA(AF29:AF52)&amp;"/"&amp;19</f>
        <v>0/19</v>
      </c>
      <c r="AG53" s="175"/>
      <c r="AH53" s="98"/>
    </row>
    <row r="54" spans="8:34" ht="15" customHeight="1" thickTop="1" x14ac:dyDescent="0.2">
      <c r="AE54" s="1089"/>
      <c r="AF54" s="1089"/>
      <c r="AG54" s="167"/>
    </row>
    <row r="55" spans="8:34" ht="15" customHeight="1" thickBot="1" x14ac:dyDescent="0.25">
      <c r="AE55" s="1089"/>
      <c r="AF55" s="1089"/>
      <c r="AG55" s="167"/>
    </row>
    <row r="56" spans="8:34" ht="15" customHeight="1" thickTop="1" thickBot="1" x14ac:dyDescent="0.25">
      <c r="W56" s="826"/>
      <c r="X56" s="5"/>
      <c r="Y56" s="781"/>
      <c r="Z56" s="5"/>
      <c r="AA56" s="781"/>
      <c r="AB56" s="5"/>
      <c r="AC56" s="138" t="s">
        <v>18</v>
      </c>
      <c r="AD56" s="85" t="s">
        <v>1</v>
      </c>
      <c r="AE56" s="1092" t="s">
        <v>390</v>
      </c>
      <c r="AF56" s="60" t="s">
        <v>389</v>
      </c>
      <c r="AG56" s="115"/>
    </row>
    <row r="57" spans="8:34" ht="15.95" customHeight="1" thickTop="1" thickBot="1" x14ac:dyDescent="0.3">
      <c r="W57" s="827"/>
      <c r="X57" s="56" t="s">
        <v>1288</v>
      </c>
      <c r="Z57" s="105"/>
      <c r="AA57" s="783"/>
      <c r="AB57" s="6"/>
      <c r="AC57" s="121">
        <f>((AC53*AD53)+(AC24*AD24))/(AD53+AD24)</f>
        <v>0</v>
      </c>
      <c r="AD57" s="135">
        <v>2</v>
      </c>
      <c r="AE57" s="1061" t="str">
        <f>(COUNTA(AE9:AE23)+COUNTA(AE29:AE52))&amp;"/"&amp;32</f>
        <v>0/32</v>
      </c>
      <c r="AF57" s="1061" t="str">
        <f>(COUNTA(AF9:AF23)+COUNTA(AF29:AF52))&amp;"/"&amp;32</f>
        <v>0/32</v>
      </c>
      <c r="AG57" s="521"/>
    </row>
    <row r="58" spans="8:34" ht="15" customHeight="1" thickTop="1" thickBot="1" x14ac:dyDescent="0.25">
      <c r="W58" s="828"/>
      <c r="X58" s="8"/>
      <c r="Y58" s="793"/>
      <c r="Z58" s="8"/>
      <c r="AA58" s="793"/>
      <c r="AB58" s="8"/>
      <c r="AC58" s="136"/>
      <c r="AD58" s="136"/>
      <c r="AE58" s="141"/>
      <c r="AF58" s="172"/>
      <c r="AG58" s="108"/>
    </row>
    <row r="59" spans="8:34" ht="15" customHeight="1" thickTop="1" x14ac:dyDescent="0.2"/>
    <row r="60" spans="8:34" ht="15" customHeight="1" thickBot="1" x14ac:dyDescent="0.25">
      <c r="AC60" s="1116" t="s">
        <v>394</v>
      </c>
      <c r="AD60" s="1117"/>
      <c r="AE60" s="1117"/>
      <c r="AF60" s="1118"/>
      <c r="AG60" s="115"/>
    </row>
    <row r="61" spans="8:34" ht="15" customHeight="1" thickTop="1" thickBot="1" x14ac:dyDescent="0.25">
      <c r="AC61" s="187"/>
      <c r="AD61" s="1119">
        <f>Übersicht!U124</f>
        <v>0</v>
      </c>
      <c r="AE61" s="1120"/>
      <c r="AF61" s="188"/>
      <c r="AG61" s="108"/>
    </row>
    <row r="62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43">
      <selection activeCell="AM43" sqref="AM43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8">
    <mergeCell ref="AD61:AE61"/>
    <mergeCell ref="B2:C2"/>
    <mergeCell ref="H47:V48"/>
    <mergeCell ref="H27:V27"/>
    <mergeCell ref="AC60:AF60"/>
    <mergeCell ref="H5:V5"/>
    <mergeCell ref="B5:C5"/>
    <mergeCell ref="H7:I7"/>
    <mergeCell ref="H15:K15"/>
    <mergeCell ref="H21:L21"/>
    <mergeCell ref="H28:L28"/>
    <mergeCell ref="H34:L34"/>
    <mergeCell ref="H39:M39"/>
    <mergeCell ref="H44:M44"/>
    <mergeCell ref="H42:S42"/>
    <mergeCell ref="H43:V43"/>
    <mergeCell ref="H22:V22"/>
    <mergeCell ref="AH1:AH2"/>
  </mergeCells>
  <phoneticPr fontId="2" type="noConversion"/>
  <conditionalFormatting sqref="AC53">
    <cfRule type="cellIs" dxfId="597" priority="87" stopIfTrue="1" operator="between">
      <formula>0</formula>
      <formula>0.99</formula>
    </cfRule>
    <cfRule type="cellIs" dxfId="596" priority="88" stopIfTrue="1" operator="between">
      <formula>1</formula>
      <formula>1.99</formula>
    </cfRule>
    <cfRule type="cellIs" dxfId="595" priority="89" stopIfTrue="1" operator="between">
      <formula>2</formula>
      <formula>3</formula>
    </cfRule>
  </conditionalFormatting>
  <conditionalFormatting sqref="AC34">
    <cfRule type="cellIs" dxfId="594" priority="75" stopIfTrue="1" operator="between">
      <formula>0</formula>
      <formula>0.99</formula>
    </cfRule>
    <cfRule type="cellIs" dxfId="593" priority="76" stopIfTrue="1" operator="between">
      <formula>1</formula>
      <formula>1.99</formula>
    </cfRule>
    <cfRule type="cellIs" dxfId="592" priority="77" stopIfTrue="1" operator="between">
      <formula>2</formula>
      <formula>3</formula>
    </cfRule>
  </conditionalFormatting>
  <conditionalFormatting sqref="AC39">
    <cfRule type="cellIs" dxfId="591" priority="72" stopIfTrue="1" operator="between">
      <formula>0</formula>
      <formula>0.99</formula>
    </cfRule>
    <cfRule type="cellIs" dxfId="590" priority="73" stopIfTrue="1" operator="between">
      <formula>1</formula>
      <formula>1.99</formula>
    </cfRule>
    <cfRule type="cellIs" dxfId="589" priority="74" stopIfTrue="1" operator="between">
      <formula>2</formula>
      <formula>3</formula>
    </cfRule>
  </conditionalFormatting>
  <conditionalFormatting sqref="AC44">
    <cfRule type="cellIs" dxfId="588" priority="69" stopIfTrue="1" operator="between">
      <formula>0</formula>
      <formula>0.99</formula>
    </cfRule>
    <cfRule type="cellIs" dxfId="587" priority="70" stopIfTrue="1" operator="between">
      <formula>1</formula>
      <formula>1.99</formula>
    </cfRule>
    <cfRule type="cellIs" dxfId="586" priority="71" stopIfTrue="1" operator="between">
      <formula>2</formula>
      <formula>3</formula>
    </cfRule>
  </conditionalFormatting>
  <conditionalFormatting sqref="AC57">
    <cfRule type="cellIs" dxfId="585" priority="66" stopIfTrue="1" operator="between">
      <formula>0</formula>
      <formula>0.99</formula>
    </cfRule>
    <cfRule type="cellIs" dxfId="584" priority="67" stopIfTrue="1" operator="between">
      <formula>1</formula>
      <formula>1.99</formula>
    </cfRule>
    <cfRule type="cellIs" dxfId="583" priority="68" stopIfTrue="1" operator="between">
      <formula>2</formula>
      <formula>3</formula>
    </cfRule>
  </conditionalFormatting>
  <conditionalFormatting sqref="B2">
    <cfRule type="cellIs" dxfId="582" priority="63" stopIfTrue="1" operator="between">
      <formula>0</formula>
      <formula>0.99</formula>
    </cfRule>
    <cfRule type="cellIs" dxfId="581" priority="64" stopIfTrue="1" operator="between">
      <formula>1</formula>
      <formula>1.99</formula>
    </cfRule>
    <cfRule type="cellIs" dxfId="580" priority="65" stopIfTrue="1" operator="between">
      <formula>2</formula>
      <formula>3</formula>
    </cfRule>
  </conditionalFormatting>
  <conditionalFormatting sqref="AC7">
    <cfRule type="cellIs" dxfId="579" priority="51" stopIfTrue="1" operator="between">
      <formula>0</formula>
      <formula>0.99</formula>
    </cfRule>
    <cfRule type="cellIs" dxfId="578" priority="52" stopIfTrue="1" operator="between">
      <formula>1</formula>
      <formula>1.99</formula>
    </cfRule>
    <cfRule type="cellIs" dxfId="577" priority="53" stopIfTrue="1" operator="between">
      <formula>2</formula>
      <formula>3</formula>
    </cfRule>
  </conditionalFormatting>
  <conditionalFormatting sqref="AC15">
    <cfRule type="cellIs" dxfId="576" priority="48" stopIfTrue="1" operator="between">
      <formula>0</formula>
      <formula>0.99</formula>
    </cfRule>
    <cfRule type="cellIs" dxfId="575" priority="49" stopIfTrue="1" operator="between">
      <formula>1</formula>
      <formula>1.99</formula>
    </cfRule>
    <cfRule type="cellIs" dxfId="574" priority="50" stopIfTrue="1" operator="between">
      <formula>2</formula>
      <formula>3</formula>
    </cfRule>
  </conditionalFormatting>
  <conditionalFormatting sqref="AC21">
    <cfRule type="cellIs" dxfId="573" priority="42" stopIfTrue="1" operator="between">
      <formula>0</formula>
      <formula>0.99</formula>
    </cfRule>
    <cfRule type="cellIs" dxfId="572" priority="43" stopIfTrue="1" operator="between">
      <formula>1</formula>
      <formula>1.99</formula>
    </cfRule>
    <cfRule type="cellIs" dxfId="571" priority="44" stopIfTrue="1" operator="between">
      <formula>2</formula>
      <formula>3</formula>
    </cfRule>
  </conditionalFormatting>
  <conditionalFormatting sqref="AC24">
    <cfRule type="cellIs" dxfId="570" priority="39" stopIfTrue="1" operator="between">
      <formula>0</formula>
      <formula>0.99</formula>
    </cfRule>
    <cfRule type="cellIs" dxfId="569" priority="40" stopIfTrue="1" operator="between">
      <formula>1</formula>
      <formula>1.99</formula>
    </cfRule>
    <cfRule type="cellIs" dxfId="568" priority="41" stopIfTrue="1" operator="between">
      <formula>2</formula>
      <formula>3</formula>
    </cfRule>
  </conditionalFormatting>
  <conditionalFormatting sqref="AC28">
    <cfRule type="cellIs" dxfId="567" priority="36" stopIfTrue="1" operator="between">
      <formula>0</formula>
      <formula>0.99</formula>
    </cfRule>
    <cfRule type="cellIs" dxfId="566" priority="37" stopIfTrue="1" operator="between">
      <formula>1</formula>
      <formula>1.99</formula>
    </cfRule>
    <cfRule type="cellIs" dxfId="565" priority="38" stopIfTrue="1" operator="between">
      <formula>2</formula>
      <formula>3</formula>
    </cfRule>
  </conditionalFormatting>
  <conditionalFormatting sqref="AC10">
    <cfRule type="expression" dxfId="564" priority="32">
      <formula>$AC$10=FALSE</formula>
    </cfRule>
  </conditionalFormatting>
  <conditionalFormatting sqref="AC11">
    <cfRule type="expression" dxfId="563" priority="31">
      <formula>$AC$11=FALSE</formula>
    </cfRule>
  </conditionalFormatting>
  <conditionalFormatting sqref="AC12">
    <cfRule type="expression" dxfId="562" priority="30">
      <formula>$AC$12=FALSE</formula>
    </cfRule>
  </conditionalFormatting>
  <conditionalFormatting sqref="AC13">
    <cfRule type="expression" dxfId="561" priority="29">
      <formula>$AC$13=FALSE</formula>
    </cfRule>
  </conditionalFormatting>
  <conditionalFormatting sqref="AC14">
    <cfRule type="expression" dxfId="560" priority="28">
      <formula>$AC$14=FALSE</formula>
    </cfRule>
  </conditionalFormatting>
  <conditionalFormatting sqref="AC16">
    <cfRule type="expression" dxfId="559" priority="27">
      <formula>$AC$16=FALSE</formula>
    </cfRule>
  </conditionalFormatting>
  <conditionalFormatting sqref="AC17">
    <cfRule type="expression" dxfId="558" priority="26">
      <formula>$AC$17=FALSE</formula>
    </cfRule>
  </conditionalFormatting>
  <conditionalFormatting sqref="AC18">
    <cfRule type="expression" dxfId="557" priority="25">
      <formula>$AC$18=FALSE</formula>
    </cfRule>
  </conditionalFormatting>
  <conditionalFormatting sqref="AC19">
    <cfRule type="expression" dxfId="556" priority="24">
      <formula>$AC$19=FALSE</formula>
    </cfRule>
  </conditionalFormatting>
  <conditionalFormatting sqref="AC20">
    <cfRule type="expression" dxfId="555" priority="23">
      <formula>$AC$20=FALSE</formula>
    </cfRule>
  </conditionalFormatting>
  <conditionalFormatting sqref="AC9">
    <cfRule type="expression" dxfId="554" priority="22">
      <formula>$AC$9=FALSE</formula>
    </cfRule>
  </conditionalFormatting>
  <conditionalFormatting sqref="AC22">
    <cfRule type="expression" dxfId="553" priority="21">
      <formula>$AC$22=FALSE</formula>
    </cfRule>
  </conditionalFormatting>
  <conditionalFormatting sqref="AC23">
    <cfRule type="expression" dxfId="552" priority="20">
      <formula>$AC$23=FALSE</formula>
    </cfRule>
  </conditionalFormatting>
  <conditionalFormatting sqref="AC29">
    <cfRule type="expression" dxfId="551" priority="19">
      <formula>$AC$29=FALSE</formula>
    </cfRule>
  </conditionalFormatting>
  <conditionalFormatting sqref="AC30">
    <cfRule type="expression" dxfId="550" priority="18">
      <formula>$AC$30=FALSE</formula>
    </cfRule>
  </conditionalFormatting>
  <conditionalFormatting sqref="AC32">
    <cfRule type="expression" dxfId="549" priority="17">
      <formula>$AC$32=FALSE</formula>
    </cfRule>
  </conditionalFormatting>
  <conditionalFormatting sqref="AC33">
    <cfRule type="expression" dxfId="548" priority="16">
      <formula>$AC$33=FALSE</formula>
    </cfRule>
  </conditionalFormatting>
  <conditionalFormatting sqref="AC35">
    <cfRule type="expression" dxfId="547" priority="15">
      <formula>$AC$35=FALSE</formula>
    </cfRule>
  </conditionalFormatting>
  <conditionalFormatting sqref="AC36">
    <cfRule type="expression" dxfId="546" priority="14">
      <formula>$AC$36=FALSE</formula>
    </cfRule>
  </conditionalFormatting>
  <conditionalFormatting sqref="AC37">
    <cfRule type="expression" dxfId="545" priority="13">
      <formula>$AC$37=FALSE</formula>
    </cfRule>
  </conditionalFormatting>
  <conditionalFormatting sqref="AC38">
    <cfRule type="expression" dxfId="544" priority="12">
      <formula>$AC$38=FALSE</formula>
    </cfRule>
  </conditionalFormatting>
  <conditionalFormatting sqref="AC40">
    <cfRule type="expression" dxfId="543" priority="11">
      <formula>$AC$40=FALSE</formula>
    </cfRule>
  </conditionalFormatting>
  <conditionalFormatting sqref="AC41">
    <cfRule type="expression" dxfId="542" priority="10">
      <formula>$AC$41=FALSE</formula>
    </cfRule>
  </conditionalFormatting>
  <conditionalFormatting sqref="AC42">
    <cfRule type="expression" dxfId="541" priority="9">
      <formula>$AC$42=FALSE</formula>
    </cfRule>
  </conditionalFormatting>
  <conditionalFormatting sqref="AC43">
    <cfRule type="expression" dxfId="540" priority="8">
      <formula>$AC$43=FALSE</formula>
    </cfRule>
  </conditionalFormatting>
  <conditionalFormatting sqref="AC45">
    <cfRule type="expression" dxfId="539" priority="7">
      <formula>$AC$45=FALSE</formula>
    </cfRule>
  </conditionalFormatting>
  <conditionalFormatting sqref="AC46">
    <cfRule type="expression" dxfId="538" priority="6">
      <formula>$AC$46=FALSE</formula>
    </cfRule>
  </conditionalFormatting>
  <conditionalFormatting sqref="AC48">
    <cfRule type="expression" dxfId="537" priority="5">
      <formula>$AC$48=FALSE</formula>
    </cfRule>
  </conditionalFormatting>
  <conditionalFormatting sqref="AC49">
    <cfRule type="expression" dxfId="536" priority="4">
      <formula>$AC$49=FALSE</formula>
    </cfRule>
  </conditionalFormatting>
  <conditionalFormatting sqref="AC50">
    <cfRule type="expression" dxfId="535" priority="3">
      <formula>$AC$50=FALSE</formula>
    </cfRule>
  </conditionalFormatting>
  <conditionalFormatting sqref="AC51">
    <cfRule type="expression" dxfId="534" priority="2">
      <formula>$AC$51=FALSE</formula>
    </cfRule>
  </conditionalFormatting>
  <conditionalFormatting sqref="AC52">
    <cfRule type="expression" dxfId="533" priority="1">
      <formula>$AC$52=FALSE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15 AC21 AC34 AC39 AC44" formula="1"/>
  </ignoredErrors>
  <legacyDrawing r:id="rId3"/>
  <legacyDrawingHF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/>
  <dimension ref="B1:AH47"/>
  <sheetViews>
    <sheetView showGridLines="0" topLeftCell="A25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117"/>
    <col min="28" max="28" width="14.7109375" customWidth="1"/>
    <col min="29" max="29" width="4.7109375" style="117" customWidth="1"/>
    <col min="30" max="30" width="4" style="117" customWidth="1"/>
    <col min="31" max="32" width="4" style="1088" customWidth="1"/>
    <col min="33" max="33" width="3.8554687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AC42</f>
        <v>0</v>
      </c>
      <c r="C2" s="1143"/>
      <c r="D2" s="135">
        <v>2</v>
      </c>
      <c r="F2" s="2" t="s">
        <v>1289</v>
      </c>
      <c r="AH2" s="1098"/>
    </row>
    <row r="3" spans="2:34" ht="15" customHeight="1" thickTop="1" x14ac:dyDescent="0.25">
      <c r="B3" s="309"/>
      <c r="C3" s="160"/>
      <c r="G3" s="3"/>
    </row>
    <row r="4" spans="2:34" ht="15" customHeight="1" thickBot="1" x14ac:dyDescent="0.3">
      <c r="B4" s="186" t="s">
        <v>396</v>
      </c>
      <c r="G4" s="3" t="s">
        <v>375</v>
      </c>
    </row>
    <row r="5" spans="2:34" ht="15" customHeight="1" thickTop="1" thickBot="1" x14ac:dyDescent="0.25">
      <c r="B5" s="1119">
        <f>Übersicht!U124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9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H6" s="1242" t="s">
        <v>286</v>
      </c>
      <c r="I6" s="1243"/>
      <c r="J6" s="1243"/>
      <c r="K6" s="1243"/>
      <c r="L6" s="1244"/>
      <c r="M6" s="28"/>
      <c r="N6" s="28"/>
      <c r="O6" s="28"/>
      <c r="P6" s="28"/>
      <c r="Q6" s="28"/>
      <c r="R6" s="28"/>
      <c r="S6" s="28"/>
      <c r="T6" s="28"/>
      <c r="U6" s="28"/>
      <c r="V6" s="28"/>
      <c r="W6" s="369"/>
      <c r="X6" s="28"/>
      <c r="Y6" s="284"/>
      <c r="Z6" s="28"/>
      <c r="AA6" s="108"/>
      <c r="AB6" s="28"/>
      <c r="AC6" s="145">
        <f>(AC7+AC10+AC11)/3</f>
        <v>0</v>
      </c>
      <c r="AD6" s="133">
        <v>2</v>
      </c>
      <c r="AE6" s="163"/>
      <c r="AF6" s="163"/>
      <c r="AG6" s="163"/>
      <c r="AH6" s="998"/>
    </row>
    <row r="7" spans="2:34" ht="15" customHeight="1" thickBot="1" x14ac:dyDescent="0.25">
      <c r="H7" s="1188" t="s">
        <v>698</v>
      </c>
      <c r="I7" s="1187"/>
      <c r="J7" s="1187"/>
      <c r="K7" s="1187"/>
      <c r="L7" s="1187"/>
      <c r="M7" s="1187"/>
      <c r="N7" s="1187"/>
      <c r="O7" s="1187"/>
      <c r="P7" s="1187"/>
      <c r="Q7" s="1187"/>
      <c r="R7" s="1187"/>
      <c r="S7" s="1187"/>
      <c r="T7" s="59"/>
      <c r="U7" s="59"/>
      <c r="V7" s="207"/>
      <c r="W7" s="1005"/>
      <c r="X7" s="28" t="s">
        <v>24</v>
      </c>
      <c r="Y7" s="657"/>
      <c r="Z7" s="28"/>
      <c r="AA7" s="870"/>
      <c r="AB7" s="28" t="s">
        <v>25</v>
      </c>
      <c r="AC7" s="723" t="b">
        <f t="shared" ref="AC7" si="0">IF(W7="x",0,IF(Y7="x",1,IF(AA7="x",3)))</f>
        <v>0</v>
      </c>
      <c r="AD7" s="70">
        <v>1</v>
      </c>
      <c r="AE7" s="914"/>
      <c r="AF7" s="914"/>
      <c r="AG7" s="163">
        <v>3</v>
      </c>
      <c r="AH7" s="998"/>
    </row>
    <row r="8" spans="2:34" ht="15" customHeight="1" thickBot="1" x14ac:dyDescent="0.25">
      <c r="H8" s="27" t="s">
        <v>289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868"/>
      <c r="X8" s="28" t="s">
        <v>24</v>
      </c>
      <c r="Y8" s="654"/>
      <c r="Z8" s="28"/>
      <c r="AA8" s="870"/>
      <c r="AB8" s="28" t="s">
        <v>25</v>
      </c>
      <c r="AC8" s="273"/>
      <c r="AD8" s="70">
        <v>1</v>
      </c>
      <c r="AE8" s="163"/>
      <c r="AF8" s="163"/>
      <c r="AG8" s="13"/>
      <c r="AH8" s="949"/>
    </row>
    <row r="9" spans="2:34" ht="15" customHeight="1" thickBot="1" x14ac:dyDescent="0.25">
      <c r="H9" s="27" t="s">
        <v>290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868"/>
      <c r="X9" s="28" t="s">
        <v>24</v>
      </c>
      <c r="Y9" s="654"/>
      <c r="Z9" s="28"/>
      <c r="AA9" s="870"/>
      <c r="AB9" s="28" t="s">
        <v>25</v>
      </c>
      <c r="AC9" s="273"/>
      <c r="AD9" s="70">
        <v>1</v>
      </c>
      <c r="AE9" s="163"/>
      <c r="AF9" s="163"/>
      <c r="AG9" s="13"/>
      <c r="AH9" s="948"/>
    </row>
    <row r="10" spans="2:34" ht="15" customHeight="1" thickBot="1" x14ac:dyDescent="0.25">
      <c r="H10" s="1158" t="s">
        <v>1218</v>
      </c>
      <c r="I10" s="1159"/>
      <c r="J10" s="1159"/>
      <c r="K10" s="1159"/>
      <c r="L10" s="116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108"/>
      <c r="X10" s="28"/>
      <c r="Y10" s="654"/>
      <c r="Z10" s="28"/>
      <c r="AA10" s="108"/>
      <c r="AB10" s="28"/>
      <c r="AC10" s="944"/>
      <c r="AD10" s="70">
        <v>1</v>
      </c>
      <c r="AE10" s="914"/>
      <c r="AF10" s="914"/>
      <c r="AG10" s="13"/>
      <c r="AH10" s="948"/>
    </row>
    <row r="11" spans="2:34" ht="15" customHeight="1" thickBot="1" x14ac:dyDescent="0.25">
      <c r="H11" s="204" t="s">
        <v>1219</v>
      </c>
      <c r="I11" s="64"/>
      <c r="J11" s="64"/>
      <c r="K11" s="64"/>
      <c r="L11" s="64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1006" t="s">
        <v>1220</v>
      </c>
      <c r="Y11" s="654"/>
      <c r="Z11" s="28"/>
      <c r="AA11" s="870"/>
      <c r="AB11" s="110" t="s">
        <v>25</v>
      </c>
      <c r="AC11" s="723" t="b">
        <f t="shared" ref="AC11:AC13" si="1">IF(W11="x",0,IF(Y11="x",1,IF(AA11="x",3)))</f>
        <v>0</v>
      </c>
      <c r="AD11" s="70">
        <v>1</v>
      </c>
      <c r="AE11" s="914"/>
      <c r="AF11" s="914"/>
      <c r="AG11" s="13">
        <v>1</v>
      </c>
      <c r="AH11" s="1004"/>
    </row>
    <row r="12" spans="2:34" ht="15" customHeight="1" thickBot="1" x14ac:dyDescent="0.25">
      <c r="H12" s="1158" t="s">
        <v>375</v>
      </c>
      <c r="I12" s="1159"/>
      <c r="J12" s="1159"/>
      <c r="K12" s="1159"/>
      <c r="L12" s="116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369"/>
      <c r="X12" s="28"/>
      <c r="Y12" s="654"/>
      <c r="Z12" s="28"/>
      <c r="AA12" s="108"/>
      <c r="AB12" s="28"/>
      <c r="AC12" s="145">
        <f>(AC13+AC18)/2</f>
        <v>0</v>
      </c>
      <c r="AD12" s="133">
        <v>3</v>
      </c>
      <c r="AE12" s="163"/>
      <c r="AF12" s="163"/>
      <c r="AG12" s="163"/>
      <c r="AH12" s="894"/>
    </row>
    <row r="13" spans="2:34" ht="15" customHeight="1" thickBot="1" x14ac:dyDescent="0.25">
      <c r="H13" s="595" t="s">
        <v>312</v>
      </c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50"/>
      <c r="V13" s="50"/>
      <c r="W13" s="868"/>
      <c r="X13" s="348" t="s">
        <v>24</v>
      </c>
      <c r="Y13" s="868"/>
      <c r="Z13" s="20" t="s">
        <v>377</v>
      </c>
      <c r="AA13" s="870"/>
      <c r="AB13" s="20" t="s">
        <v>25</v>
      </c>
      <c r="AC13" s="723" t="b">
        <f t="shared" si="1"/>
        <v>0</v>
      </c>
      <c r="AD13" s="70">
        <v>3</v>
      </c>
      <c r="AE13" s="914"/>
      <c r="AF13" s="1303"/>
      <c r="AG13" s="523">
        <v>13</v>
      </c>
      <c r="AH13" s="894"/>
    </row>
    <row r="14" spans="2:34" ht="15" customHeight="1" x14ac:dyDescent="0.2">
      <c r="H14" s="328" t="s">
        <v>1217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60"/>
      <c r="W14" s="369"/>
      <c r="X14" s="20"/>
      <c r="Y14" s="108"/>
      <c r="Z14" s="20"/>
      <c r="AA14" s="108"/>
      <c r="AB14" s="260"/>
      <c r="AC14" s="273"/>
      <c r="AD14" s="70"/>
      <c r="AE14" s="163"/>
      <c r="AF14" s="523"/>
      <c r="AG14" s="523">
        <v>11</v>
      </c>
      <c r="AH14" s="894"/>
    </row>
    <row r="15" spans="2:34" ht="15" customHeight="1" x14ac:dyDescent="0.2">
      <c r="H15" s="26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80"/>
      <c r="X15" s="23"/>
      <c r="Y15" s="657"/>
      <c r="Z15" s="23"/>
      <c r="AA15" s="657"/>
      <c r="AB15" s="196"/>
      <c r="AC15" s="273"/>
      <c r="AD15" s="70"/>
      <c r="AE15" s="163"/>
      <c r="AF15" s="163"/>
      <c r="AG15" s="523">
        <v>23</v>
      </c>
      <c r="AH15" s="894"/>
    </row>
    <row r="16" spans="2:34" ht="15" customHeight="1" x14ac:dyDescent="0.2">
      <c r="H16" s="328" t="s">
        <v>1223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60"/>
      <c r="W16" s="281"/>
      <c r="X16" s="20"/>
      <c r="Y16" s="261"/>
      <c r="Z16" s="20"/>
      <c r="AA16" s="261"/>
      <c r="AB16" s="260"/>
      <c r="AC16" s="273"/>
      <c r="AD16" s="70"/>
      <c r="AE16" s="163"/>
      <c r="AF16" s="163"/>
      <c r="AG16" s="523"/>
      <c r="AH16" s="894"/>
    </row>
    <row r="17" spans="7:34" ht="15" customHeight="1" thickBot="1" x14ac:dyDescent="0.25">
      <c r="H17" s="26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196"/>
      <c r="W17" s="369"/>
      <c r="X17" s="23"/>
      <c r="Y17" s="108"/>
      <c r="Z17" s="23"/>
      <c r="AA17" s="108"/>
      <c r="AB17" s="196"/>
      <c r="AC17" s="273"/>
      <c r="AD17" s="70"/>
      <c r="AE17" s="163"/>
      <c r="AF17" s="163"/>
      <c r="AG17" s="523"/>
      <c r="AH17" s="894"/>
    </row>
    <row r="18" spans="7:34" ht="15" customHeight="1" thickBot="1" x14ac:dyDescent="0.25">
      <c r="H18" s="27" t="s">
        <v>311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158"/>
      <c r="W18" s="868"/>
      <c r="X18" s="6" t="s">
        <v>24</v>
      </c>
      <c r="Y18" s="868"/>
      <c r="Z18" s="345" t="s">
        <v>1186</v>
      </c>
      <c r="AA18" s="870"/>
      <c r="AB18" s="6" t="s">
        <v>301</v>
      </c>
      <c r="AC18" s="723" t="b">
        <f t="shared" ref="AC18" si="2">IF(W18="x",0,IF(Y18="x",1,IF(AA18="x",3)))</f>
        <v>0</v>
      </c>
      <c r="AD18" s="70">
        <v>2</v>
      </c>
      <c r="AE18" s="914"/>
      <c r="AF18" s="1303"/>
      <c r="AG18" s="523">
        <v>13</v>
      </c>
      <c r="AH18" s="894"/>
    </row>
    <row r="19" spans="7:34" ht="15" customHeight="1" x14ac:dyDescent="0.2">
      <c r="H19" s="328" t="s">
        <v>1216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60"/>
      <c r="W19" s="369"/>
      <c r="X19" s="20"/>
      <c r="Y19" s="108"/>
      <c r="Z19" s="189"/>
      <c r="AA19" s="108"/>
      <c r="AB19" s="260"/>
      <c r="AC19" s="273"/>
      <c r="AD19" s="131"/>
      <c r="AE19" s="162"/>
      <c r="AF19" s="525"/>
      <c r="AG19" s="523">
        <v>1</v>
      </c>
      <c r="AH19" s="893"/>
    </row>
    <row r="20" spans="7:34" ht="15" customHeight="1" thickBot="1" x14ac:dyDescent="0.25"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496"/>
      <c r="X20" s="8"/>
      <c r="Y20" s="136"/>
      <c r="Z20" s="596"/>
      <c r="AA20" s="136"/>
      <c r="AB20" s="579"/>
      <c r="AC20" s="383"/>
      <c r="AD20" s="727"/>
      <c r="AE20" s="176"/>
      <c r="AF20" s="1304"/>
      <c r="AG20" s="524">
        <v>1</v>
      </c>
      <c r="AH20" s="904"/>
    </row>
    <row r="21" spans="7:34" ht="15" customHeight="1" thickTop="1" thickBot="1" x14ac:dyDescent="0.25">
      <c r="H21" s="95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6"/>
      <c r="X21" s="19"/>
      <c r="Y21" s="136"/>
      <c r="Z21" s="354" t="s">
        <v>354</v>
      </c>
      <c r="AA21" s="136"/>
      <c r="AB21" s="474"/>
      <c r="AC21" s="121">
        <f>((AC6*AD6)+(AC12*AD12))/(AD6+AD12)</f>
        <v>0</v>
      </c>
      <c r="AD21" s="135">
        <v>3</v>
      </c>
      <c r="AE21" s="861" t="str">
        <f>COUNTA(AE7:AE20)&amp;"/"&amp;5</f>
        <v>0/5</v>
      </c>
      <c r="AF21" s="861" t="str">
        <f>COUNTA(AF7:AF20)&amp;"/"&amp;5</f>
        <v>0/5</v>
      </c>
      <c r="AG21" s="175"/>
      <c r="AH21" s="98"/>
    </row>
    <row r="22" spans="7:34" ht="9.9499999999999993" customHeight="1" thickTop="1" x14ac:dyDescent="0.2">
      <c r="H22" s="22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08"/>
      <c r="X22" s="15"/>
      <c r="Y22" s="108"/>
      <c r="Z22" s="223"/>
      <c r="AA22" s="108"/>
      <c r="AB22" s="223"/>
      <c r="AD22" s="160"/>
      <c r="AE22" s="224"/>
      <c r="AF22" s="224"/>
      <c r="AG22" s="225"/>
      <c r="AH22" s="6"/>
    </row>
    <row r="23" spans="7:34" ht="15" customHeight="1" thickBot="1" x14ac:dyDescent="0.3">
      <c r="G23" s="3" t="s">
        <v>397</v>
      </c>
      <c r="AF23" s="1089"/>
      <c r="AG23" s="167"/>
    </row>
    <row r="24" spans="7:34" ht="15" customHeight="1" thickTop="1" thickBot="1" x14ac:dyDescent="0.25">
      <c r="H24" s="1107" t="s">
        <v>0</v>
      </c>
      <c r="I24" s="1108"/>
      <c r="J24" s="1108"/>
      <c r="K24" s="1108"/>
      <c r="L24" s="1108"/>
      <c r="M24" s="1108"/>
      <c r="N24" s="1108"/>
      <c r="O24" s="1108"/>
      <c r="P24" s="1108"/>
      <c r="Q24" s="1108"/>
      <c r="R24" s="1108"/>
      <c r="S24" s="1108"/>
      <c r="T24" s="1108"/>
      <c r="U24" s="1108"/>
      <c r="V24" s="1108"/>
      <c r="W24" s="14">
        <v>0</v>
      </c>
      <c r="X24" s="57"/>
      <c r="Y24" s="14">
        <v>1</v>
      </c>
      <c r="Z24" s="57"/>
      <c r="AA24" s="14">
        <v>3</v>
      </c>
      <c r="AB24" s="43"/>
      <c r="AC24" s="14" t="s">
        <v>18</v>
      </c>
      <c r="AD24" s="14" t="s">
        <v>1</v>
      </c>
      <c r="AE24" s="4" t="s">
        <v>390</v>
      </c>
      <c r="AF24" s="14" t="s">
        <v>389</v>
      </c>
      <c r="AG24" s="14" t="s">
        <v>1060</v>
      </c>
      <c r="AH24" s="60" t="s">
        <v>2</v>
      </c>
    </row>
    <row r="25" spans="7:34" ht="15" customHeight="1" thickTop="1" thickBot="1" x14ac:dyDescent="0.25">
      <c r="H25" s="1242" t="s">
        <v>411</v>
      </c>
      <c r="I25" s="1243"/>
      <c r="J25" s="1243"/>
      <c r="K25" s="1243"/>
      <c r="L25" s="1243"/>
      <c r="M25" s="1244"/>
      <c r="N25" s="28"/>
      <c r="O25" s="28"/>
      <c r="P25" s="28"/>
      <c r="Q25" s="28"/>
      <c r="R25" s="28"/>
      <c r="S25" s="28"/>
      <c r="T25" s="28"/>
      <c r="U25" s="28"/>
      <c r="V25" s="28"/>
      <c r="W25" s="369"/>
      <c r="X25" s="28"/>
      <c r="Y25" s="657"/>
      <c r="Z25" s="28"/>
      <c r="AA25" s="108"/>
      <c r="AB25" s="28"/>
      <c r="AC25" s="145">
        <f>(AC26+AC27+AC28+AC29+AC30+AC31+AC32+AC33+AC34+AC35+AC36+AC37)/12</f>
        <v>0</v>
      </c>
      <c r="AD25" s="133">
        <v>2</v>
      </c>
      <c r="AE25" s="70"/>
      <c r="AF25" s="163"/>
      <c r="AG25" s="163"/>
      <c r="AH25" s="894"/>
    </row>
    <row r="26" spans="7:34" ht="15" customHeight="1" thickBot="1" x14ac:dyDescent="0.25">
      <c r="G26" s="167"/>
      <c r="H26" s="49" t="s">
        <v>412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207"/>
      <c r="W26" s="1005"/>
      <c r="X26" s="28" t="s">
        <v>24</v>
      </c>
      <c r="Y26" s="654"/>
      <c r="Z26" s="28"/>
      <c r="AA26" s="870"/>
      <c r="AB26" s="28" t="s">
        <v>25</v>
      </c>
      <c r="AC26" s="723" t="b">
        <f t="shared" ref="AC26:AC37" si="3">IF(W26="x",0,IF(Y26="x",1,IF(AA26="x",3)))</f>
        <v>0</v>
      </c>
      <c r="AD26" s="70">
        <v>1</v>
      </c>
      <c r="AE26" s="914"/>
      <c r="AF26" s="914"/>
      <c r="AG26" s="523">
        <v>21</v>
      </c>
      <c r="AH26" s="894"/>
    </row>
    <row r="27" spans="7:34" ht="15" customHeight="1" thickBot="1" x14ac:dyDescent="0.25">
      <c r="G27" s="167"/>
      <c r="H27" s="27" t="s">
        <v>413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24</v>
      </c>
      <c r="Y27" s="654"/>
      <c r="Z27" s="28"/>
      <c r="AA27" s="870"/>
      <c r="AB27" s="28" t="s">
        <v>25</v>
      </c>
      <c r="AC27" s="723" t="b">
        <f t="shared" si="3"/>
        <v>0</v>
      </c>
      <c r="AD27" s="70">
        <v>1</v>
      </c>
      <c r="AE27" s="914"/>
      <c r="AF27" s="914"/>
      <c r="AG27" s="523">
        <v>21</v>
      </c>
      <c r="AH27" s="894"/>
    </row>
    <row r="28" spans="7:34" ht="15" customHeight="1" thickBot="1" x14ac:dyDescent="0.25">
      <c r="H28" s="27" t="s">
        <v>414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68"/>
      <c r="X28" s="28" t="s">
        <v>24</v>
      </c>
      <c r="Y28" s="654"/>
      <c r="Z28" s="28"/>
      <c r="AA28" s="870"/>
      <c r="AB28" s="28" t="s">
        <v>25</v>
      </c>
      <c r="AC28" s="723" t="b">
        <f t="shared" si="3"/>
        <v>0</v>
      </c>
      <c r="AD28" s="70">
        <v>1</v>
      </c>
      <c r="AE28" s="914"/>
      <c r="AF28" s="914"/>
      <c r="AG28" s="523">
        <v>21</v>
      </c>
      <c r="AH28" s="894"/>
    </row>
    <row r="29" spans="7:34" ht="15" customHeight="1" thickBot="1" x14ac:dyDescent="0.25">
      <c r="G29" s="167"/>
      <c r="H29" s="69" t="s">
        <v>415</v>
      </c>
      <c r="I29" s="64"/>
      <c r="J29" s="64"/>
      <c r="K29" s="64"/>
      <c r="L29" s="64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110" t="s">
        <v>24</v>
      </c>
      <c r="Y29" s="654"/>
      <c r="Z29" s="28"/>
      <c r="AA29" s="870"/>
      <c r="AB29" s="110" t="s">
        <v>25</v>
      </c>
      <c r="AC29" s="723" t="b">
        <f t="shared" si="3"/>
        <v>0</v>
      </c>
      <c r="AD29" s="70">
        <v>1</v>
      </c>
      <c r="AE29" s="914"/>
      <c r="AF29" s="914"/>
      <c r="AG29" s="523">
        <v>21</v>
      </c>
      <c r="AH29" s="894"/>
    </row>
    <row r="30" spans="7:34" ht="15" customHeight="1" thickBot="1" x14ac:dyDescent="0.25">
      <c r="G30" s="167"/>
      <c r="H30" s="27" t="s">
        <v>416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68"/>
      <c r="X30" s="28" t="s">
        <v>24</v>
      </c>
      <c r="Y30" s="654"/>
      <c r="Z30" s="28"/>
      <c r="AA30" s="870"/>
      <c r="AB30" s="28" t="s">
        <v>25</v>
      </c>
      <c r="AC30" s="723" t="b">
        <f t="shared" si="3"/>
        <v>0</v>
      </c>
      <c r="AD30" s="70">
        <v>1</v>
      </c>
      <c r="AE30" s="914"/>
      <c r="AF30" s="914"/>
      <c r="AG30" s="523">
        <v>21</v>
      </c>
      <c r="AH30" s="894"/>
    </row>
    <row r="31" spans="7:34" ht="15" customHeight="1" thickBot="1" x14ac:dyDescent="0.25">
      <c r="H31" s="1245" t="s">
        <v>417</v>
      </c>
      <c r="I31" s="1246"/>
      <c r="J31" s="1246"/>
      <c r="K31" s="1246"/>
      <c r="L31" s="1246"/>
      <c r="M31" s="1246"/>
      <c r="N31" s="1246"/>
      <c r="O31" s="1246"/>
      <c r="P31" s="1246"/>
      <c r="Q31" s="1246"/>
      <c r="R31" s="1246"/>
      <c r="S31" s="1246"/>
      <c r="T31" s="1246"/>
      <c r="U31" s="1246"/>
      <c r="V31" s="1247"/>
      <c r="W31" s="868"/>
      <c r="X31" s="28" t="s">
        <v>21</v>
      </c>
      <c r="Y31" s="1007"/>
      <c r="Z31" s="110" t="s">
        <v>23</v>
      </c>
      <c r="AA31" s="870"/>
      <c r="AB31" s="28" t="s">
        <v>22</v>
      </c>
      <c r="AC31" s="723" t="b">
        <f t="shared" si="3"/>
        <v>0</v>
      </c>
      <c r="AD31" s="70">
        <v>1</v>
      </c>
      <c r="AE31" s="914"/>
      <c r="AF31" s="914"/>
      <c r="AG31" s="523">
        <v>21</v>
      </c>
      <c r="AH31" s="894"/>
    </row>
    <row r="32" spans="7:34" ht="15" customHeight="1" thickBot="1" x14ac:dyDescent="0.25">
      <c r="H32" s="1235" t="s">
        <v>418</v>
      </c>
      <c r="I32" s="1236"/>
      <c r="J32" s="1236"/>
      <c r="K32" s="1236"/>
      <c r="L32" s="1236"/>
      <c r="M32" s="1236"/>
      <c r="N32" s="1236"/>
      <c r="O32" s="1236"/>
      <c r="P32" s="1236"/>
      <c r="Q32" s="1236"/>
      <c r="R32" s="1236"/>
      <c r="S32" s="1236"/>
      <c r="T32" s="1236"/>
      <c r="U32" s="1236"/>
      <c r="V32" s="1237"/>
      <c r="W32" s="868"/>
      <c r="X32" s="110" t="s">
        <v>21</v>
      </c>
      <c r="Y32" s="1007"/>
      <c r="Z32" s="110" t="s">
        <v>23</v>
      </c>
      <c r="AA32" s="870"/>
      <c r="AB32" s="110" t="s">
        <v>22</v>
      </c>
      <c r="AC32" s="723" t="b">
        <f t="shared" si="3"/>
        <v>0</v>
      </c>
      <c r="AD32" s="70">
        <v>1</v>
      </c>
      <c r="AE32" s="914"/>
      <c r="AF32" s="914"/>
      <c r="AG32" s="523">
        <v>21</v>
      </c>
      <c r="AH32" s="894"/>
    </row>
    <row r="33" spans="8:34" ht="15" customHeight="1" thickBot="1" x14ac:dyDescent="0.25">
      <c r="H33" s="46" t="s">
        <v>419</v>
      </c>
      <c r="I33" s="47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1007"/>
      <c r="X33" s="28" t="s">
        <v>24</v>
      </c>
      <c r="Y33" s="654"/>
      <c r="Z33" s="28"/>
      <c r="AA33" s="870"/>
      <c r="AB33" s="28" t="s">
        <v>25</v>
      </c>
      <c r="AC33" s="723" t="b">
        <f t="shared" si="3"/>
        <v>0</v>
      </c>
      <c r="AD33" s="70">
        <v>1</v>
      </c>
      <c r="AE33" s="914"/>
      <c r="AF33" s="914"/>
      <c r="AG33" s="523">
        <v>21</v>
      </c>
      <c r="AH33" s="894"/>
    </row>
    <row r="34" spans="8:34" ht="15" customHeight="1" thickBot="1" x14ac:dyDescent="0.25">
      <c r="H34" s="1235" t="s">
        <v>420</v>
      </c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8"/>
      <c r="W34" s="868"/>
      <c r="X34" s="28" t="s">
        <v>24</v>
      </c>
      <c r="Y34" s="654"/>
      <c r="Z34" s="28"/>
      <c r="AA34" s="870"/>
      <c r="AB34" s="28" t="s">
        <v>25</v>
      </c>
      <c r="AC34" s="723" t="b">
        <f t="shared" si="3"/>
        <v>0</v>
      </c>
      <c r="AD34" s="70">
        <v>1</v>
      </c>
      <c r="AE34" s="914"/>
      <c r="AF34" s="914"/>
      <c r="AG34" s="523">
        <v>21</v>
      </c>
      <c r="AH34" s="894"/>
    </row>
    <row r="35" spans="8:34" ht="15" customHeight="1" thickBot="1" x14ac:dyDescent="0.25">
      <c r="H35" s="31" t="s">
        <v>421</v>
      </c>
      <c r="I35" s="28"/>
      <c r="J35" s="28"/>
      <c r="K35" s="28"/>
      <c r="L35" s="28"/>
      <c r="M35" s="110" t="s">
        <v>422</v>
      </c>
      <c r="N35" s="28"/>
      <c r="O35" s="28"/>
      <c r="P35" s="28"/>
      <c r="Q35" s="28"/>
      <c r="R35" s="28"/>
      <c r="S35" s="28"/>
      <c r="T35" s="28"/>
      <c r="U35" s="28"/>
      <c r="V35" s="28"/>
      <c r="W35" s="868"/>
      <c r="X35" s="110" t="s">
        <v>21</v>
      </c>
      <c r="Y35" s="654"/>
      <c r="Z35" s="110"/>
      <c r="AA35" s="870"/>
      <c r="AB35" s="110" t="s">
        <v>22</v>
      </c>
      <c r="AC35" s="723" t="b">
        <f t="shared" si="3"/>
        <v>0</v>
      </c>
      <c r="AD35" s="70">
        <v>1</v>
      </c>
      <c r="AE35" s="914"/>
      <c r="AF35" s="914"/>
      <c r="AG35" s="523">
        <v>21</v>
      </c>
      <c r="AH35" s="894"/>
    </row>
    <row r="36" spans="8:34" ht="15" customHeight="1" thickBot="1" x14ac:dyDescent="0.25">
      <c r="H36" s="27"/>
      <c r="I36" s="28"/>
      <c r="J36" s="28"/>
      <c r="K36" s="28"/>
      <c r="L36" s="28"/>
      <c r="M36" s="110" t="s">
        <v>423</v>
      </c>
      <c r="N36" s="28"/>
      <c r="O36" s="28"/>
      <c r="P36" s="28"/>
      <c r="Q36" s="28"/>
      <c r="R36" s="28"/>
      <c r="S36" s="28"/>
      <c r="T36" s="28"/>
      <c r="U36" s="28"/>
      <c r="V36" s="28"/>
      <c r="W36" s="868"/>
      <c r="X36" s="110" t="s">
        <v>21</v>
      </c>
      <c r="Y36" s="654"/>
      <c r="Z36" s="110"/>
      <c r="AA36" s="870"/>
      <c r="AB36" s="110" t="s">
        <v>22</v>
      </c>
      <c r="AC36" s="723" t="b">
        <f t="shared" si="3"/>
        <v>0</v>
      </c>
      <c r="AD36" s="70">
        <v>1</v>
      </c>
      <c r="AE36" s="914"/>
      <c r="AF36" s="914"/>
      <c r="AG36" s="523">
        <v>21</v>
      </c>
      <c r="AH36" s="894"/>
    </row>
    <row r="37" spans="8:34" ht="15" customHeight="1" thickBot="1" x14ac:dyDescent="0.25">
      <c r="H37" s="49"/>
      <c r="I37" s="50"/>
      <c r="J37" s="50"/>
      <c r="K37" s="50"/>
      <c r="L37" s="50"/>
      <c r="M37" s="32" t="s">
        <v>424</v>
      </c>
      <c r="N37" s="50"/>
      <c r="O37" s="50"/>
      <c r="P37" s="50"/>
      <c r="Q37" s="50"/>
      <c r="R37" s="50"/>
      <c r="S37" s="50"/>
      <c r="T37" s="50"/>
      <c r="U37" s="50"/>
      <c r="V37" s="50"/>
      <c r="W37" s="868"/>
      <c r="X37" s="110" t="s">
        <v>21</v>
      </c>
      <c r="Y37" s="654"/>
      <c r="Z37" s="110"/>
      <c r="AA37" s="870"/>
      <c r="AB37" s="110" t="s">
        <v>22</v>
      </c>
      <c r="AC37" s="723" t="b">
        <f t="shared" si="3"/>
        <v>0</v>
      </c>
      <c r="AD37" s="70">
        <v>1</v>
      </c>
      <c r="AE37" s="914"/>
      <c r="AF37" s="914"/>
      <c r="AG37" s="523">
        <v>21</v>
      </c>
      <c r="AH37" s="894"/>
    </row>
    <row r="38" spans="8:34" ht="15" customHeight="1" thickTop="1" thickBot="1" x14ac:dyDescent="0.25">
      <c r="H38" s="95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141"/>
      <c r="X38" s="97"/>
      <c r="Y38" s="141"/>
      <c r="Z38" s="99" t="s">
        <v>428</v>
      </c>
      <c r="AA38" s="141"/>
      <c r="AB38" s="103"/>
      <c r="AC38" s="121">
        <f>AC25</f>
        <v>0</v>
      </c>
      <c r="AD38" s="135">
        <v>2</v>
      </c>
      <c r="AE38" s="864" t="str">
        <f>COUNTA(AE26:AE37)&amp;"/"&amp;12</f>
        <v>0/12</v>
      </c>
      <c r="AF38" s="864" t="str">
        <f>COUNTA(AF26:AF37)&amp;"/"&amp;12</f>
        <v>0/12</v>
      </c>
      <c r="AG38" s="175"/>
      <c r="AH38" s="98"/>
    </row>
    <row r="39" spans="8:34" ht="9.9499999999999993" customHeight="1" thickTop="1" x14ac:dyDescent="0.2">
      <c r="AE39" s="1089"/>
      <c r="AF39" s="1089"/>
      <c r="AG39" s="167"/>
    </row>
    <row r="40" spans="8:34" ht="9.9499999999999993" customHeight="1" thickBot="1" x14ac:dyDescent="0.25">
      <c r="AE40" s="1089"/>
      <c r="AF40" s="1089"/>
      <c r="AG40" s="167"/>
    </row>
    <row r="41" spans="8:34" ht="15.95" customHeight="1" thickTop="1" thickBot="1" x14ac:dyDescent="0.25">
      <c r="W41" s="662"/>
      <c r="X41" s="5"/>
      <c r="Y41" s="264"/>
      <c r="Z41" s="5"/>
      <c r="AA41" s="264"/>
      <c r="AB41" s="5"/>
      <c r="AC41" s="138" t="s">
        <v>18</v>
      </c>
      <c r="AD41" s="85" t="s">
        <v>1</v>
      </c>
      <c r="AE41" s="1092" t="s">
        <v>390</v>
      </c>
      <c r="AF41" s="60" t="s">
        <v>389</v>
      </c>
      <c r="AG41" s="115"/>
    </row>
    <row r="42" spans="8:34" ht="15.95" customHeight="1" thickTop="1" thickBot="1" x14ac:dyDescent="0.3">
      <c r="W42" s="1239" t="s">
        <v>1290</v>
      </c>
      <c r="X42" s="1240"/>
      <c r="Y42" s="1240"/>
      <c r="Z42" s="1240"/>
      <c r="AA42" s="1240"/>
      <c r="AB42" s="1241"/>
      <c r="AC42" s="121">
        <f>((AC21*AD21)+(AC38*AD38))/(AD21+AD38)</f>
        <v>0</v>
      </c>
      <c r="AD42" s="135">
        <v>2</v>
      </c>
      <c r="AE42" s="1061" t="str">
        <f>(COUNTA(AE7:AE20)+COUNTA(AE26:AE37))&amp;"/"&amp;17</f>
        <v>0/17</v>
      </c>
      <c r="AF42" s="1061" t="str">
        <f>(COUNTA(AF7:AF20)+COUNTA(AF26:AF37))&amp;"/"&amp;17</f>
        <v>0/17</v>
      </c>
      <c r="AG42" s="521"/>
    </row>
    <row r="43" spans="8:34" ht="15" customHeight="1" thickTop="1" thickBot="1" x14ac:dyDescent="0.25">
      <c r="W43" s="664"/>
      <c r="X43" s="8"/>
      <c r="Y43" s="136"/>
      <c r="Z43" s="8"/>
      <c r="AA43" s="136"/>
      <c r="AB43" s="8"/>
      <c r="AC43" s="136"/>
      <c r="AD43" s="136"/>
      <c r="AE43" s="141"/>
      <c r="AF43" s="172"/>
      <c r="AG43" s="108"/>
    </row>
    <row r="44" spans="8:34" ht="9.9499999999999993" customHeight="1" thickTop="1" x14ac:dyDescent="0.2"/>
    <row r="45" spans="8:34" ht="15" customHeight="1" thickBot="1" x14ac:dyDescent="0.25">
      <c r="AC45" s="1116" t="s">
        <v>394</v>
      </c>
      <c r="AD45" s="1117"/>
      <c r="AE45" s="1117"/>
      <c r="AF45" s="1118"/>
      <c r="AG45" s="115"/>
    </row>
    <row r="46" spans="8:34" ht="15" customHeight="1" thickTop="1" thickBot="1" x14ac:dyDescent="0.25">
      <c r="AC46" s="187"/>
      <c r="AD46" s="1119">
        <f>Übersicht!U134</f>
        <v>0</v>
      </c>
      <c r="AE46" s="1120"/>
      <c r="AF46" s="188"/>
      <c r="AG46" s="108"/>
    </row>
    <row r="47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19">
      <selection activeCell="P40" sqref="P40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6">
    <mergeCell ref="AH1:AH2"/>
    <mergeCell ref="B2:C2"/>
    <mergeCell ref="B5:C5"/>
    <mergeCell ref="H24:V24"/>
    <mergeCell ref="H31:V31"/>
    <mergeCell ref="H32:V32"/>
    <mergeCell ref="AD46:AE46"/>
    <mergeCell ref="H34:V34"/>
    <mergeCell ref="H5:V5"/>
    <mergeCell ref="H7:S7"/>
    <mergeCell ref="AC45:AF45"/>
    <mergeCell ref="W42:AB42"/>
    <mergeCell ref="H6:L6"/>
    <mergeCell ref="H10:L10"/>
    <mergeCell ref="H12:L12"/>
    <mergeCell ref="H25:M25"/>
  </mergeCells>
  <conditionalFormatting sqref="AC21">
    <cfRule type="cellIs" dxfId="532" priority="50" stopIfTrue="1" operator="between">
      <formula>0</formula>
      <formula>0.99</formula>
    </cfRule>
    <cfRule type="cellIs" dxfId="531" priority="51" stopIfTrue="1" operator="between">
      <formula>1</formula>
      <formula>1.99</formula>
    </cfRule>
    <cfRule type="cellIs" dxfId="530" priority="52" stopIfTrue="1" operator="between">
      <formula>2</formula>
      <formula>3</formula>
    </cfRule>
  </conditionalFormatting>
  <conditionalFormatting sqref="AC6">
    <cfRule type="cellIs" dxfId="529" priority="44" stopIfTrue="1" operator="between">
      <formula>0</formula>
      <formula>0.99</formula>
    </cfRule>
    <cfRule type="cellIs" dxfId="528" priority="45" stopIfTrue="1" operator="between">
      <formula>1</formula>
      <formula>1.99</formula>
    </cfRule>
    <cfRule type="cellIs" dxfId="527" priority="46" stopIfTrue="1" operator="between">
      <formula>2</formula>
      <formula>3</formula>
    </cfRule>
  </conditionalFormatting>
  <conditionalFormatting sqref="AC12">
    <cfRule type="cellIs" dxfId="526" priority="41" stopIfTrue="1" operator="between">
      <formula>0</formula>
      <formula>0.99</formula>
    </cfRule>
    <cfRule type="cellIs" dxfId="525" priority="42" stopIfTrue="1" operator="between">
      <formula>1</formula>
      <formula>1.99</formula>
    </cfRule>
    <cfRule type="cellIs" dxfId="524" priority="43" stopIfTrue="1" operator="between">
      <formula>2</formula>
      <formula>3</formula>
    </cfRule>
  </conditionalFormatting>
  <conditionalFormatting sqref="AC42">
    <cfRule type="cellIs" dxfId="523" priority="38" stopIfTrue="1" operator="between">
      <formula>0</formula>
      <formula>0.99</formula>
    </cfRule>
    <cfRule type="cellIs" dxfId="522" priority="39" stopIfTrue="1" operator="between">
      <formula>1</formula>
      <formula>1.99</formula>
    </cfRule>
    <cfRule type="cellIs" dxfId="521" priority="40" stopIfTrue="1" operator="between">
      <formula>2</formula>
      <formula>3</formula>
    </cfRule>
  </conditionalFormatting>
  <conditionalFormatting sqref="B2">
    <cfRule type="cellIs" dxfId="520" priority="35" stopIfTrue="1" operator="between">
      <formula>0</formula>
      <formula>0.99</formula>
    </cfRule>
    <cfRule type="cellIs" dxfId="519" priority="36" stopIfTrue="1" operator="between">
      <formula>1</formula>
      <formula>1.99</formula>
    </cfRule>
    <cfRule type="cellIs" dxfId="518" priority="37" stopIfTrue="1" operator="between">
      <formula>2</formula>
      <formula>3</formula>
    </cfRule>
  </conditionalFormatting>
  <conditionalFormatting sqref="AC38">
    <cfRule type="cellIs" dxfId="517" priority="23" stopIfTrue="1" operator="between">
      <formula>0</formula>
      <formula>0.99</formula>
    </cfRule>
    <cfRule type="cellIs" dxfId="516" priority="24" stopIfTrue="1" operator="between">
      <formula>1</formula>
      <formula>1.99</formula>
    </cfRule>
    <cfRule type="cellIs" dxfId="515" priority="25" stopIfTrue="1" operator="between">
      <formula>2</formula>
      <formula>3</formula>
    </cfRule>
  </conditionalFormatting>
  <conditionalFormatting sqref="AC25">
    <cfRule type="cellIs" dxfId="514" priority="17" stopIfTrue="1" operator="between">
      <formula>0</formula>
      <formula>0.99</formula>
    </cfRule>
    <cfRule type="cellIs" dxfId="513" priority="18" stopIfTrue="1" operator="between">
      <formula>1</formula>
      <formula>1.99</formula>
    </cfRule>
    <cfRule type="cellIs" dxfId="512" priority="19" stopIfTrue="1" operator="between">
      <formula>2</formula>
      <formula>3</formula>
    </cfRule>
  </conditionalFormatting>
  <conditionalFormatting sqref="AC7">
    <cfRule type="expression" dxfId="511" priority="16">
      <formula>$AC$7=FALSE</formula>
    </cfRule>
  </conditionalFormatting>
  <conditionalFormatting sqref="AC11">
    <cfRule type="expression" dxfId="510" priority="15">
      <formula>$AC$11=FALSE</formula>
    </cfRule>
  </conditionalFormatting>
  <conditionalFormatting sqref="AC13">
    <cfRule type="expression" dxfId="509" priority="14">
      <formula>$AC$13=FALSE</formula>
    </cfRule>
  </conditionalFormatting>
  <conditionalFormatting sqref="AC18">
    <cfRule type="expression" dxfId="508" priority="13">
      <formula>$AC$18=FALSE</formula>
    </cfRule>
  </conditionalFormatting>
  <conditionalFormatting sqref="AC26">
    <cfRule type="expression" dxfId="507" priority="12">
      <formula>$AC$26=FALSE</formula>
    </cfRule>
  </conditionalFormatting>
  <conditionalFormatting sqref="AC27">
    <cfRule type="expression" dxfId="506" priority="11">
      <formula>$AC$27=FALSE</formula>
    </cfRule>
  </conditionalFormatting>
  <conditionalFormatting sqref="AC28">
    <cfRule type="expression" dxfId="505" priority="10">
      <formula>$AC$28=FALSE</formula>
    </cfRule>
  </conditionalFormatting>
  <conditionalFormatting sqref="AC29">
    <cfRule type="expression" dxfId="504" priority="9">
      <formula>$AC$29=FALSE</formula>
    </cfRule>
  </conditionalFormatting>
  <conditionalFormatting sqref="AC30">
    <cfRule type="expression" dxfId="503" priority="8">
      <formula>$AC$30=FALSE</formula>
    </cfRule>
  </conditionalFormatting>
  <conditionalFormatting sqref="AC31">
    <cfRule type="expression" dxfId="502" priority="7">
      <formula>$AC$31=FALSE</formula>
    </cfRule>
  </conditionalFormatting>
  <conditionalFormatting sqref="AC32">
    <cfRule type="expression" dxfId="501" priority="6">
      <formula>$AC$32=FALSE</formula>
    </cfRule>
  </conditionalFormatting>
  <conditionalFormatting sqref="AC33">
    <cfRule type="expression" dxfId="500" priority="5">
      <formula>$AC$33=FALSE</formula>
    </cfRule>
  </conditionalFormatting>
  <conditionalFormatting sqref="AC34">
    <cfRule type="expression" dxfId="499" priority="4">
      <formula>$AC$34=FALSE</formula>
    </cfRule>
  </conditionalFormatting>
  <conditionalFormatting sqref="AC35">
    <cfRule type="expression" dxfId="498" priority="3">
      <formula>$AC$35=FALSE</formula>
    </cfRule>
  </conditionalFormatting>
  <conditionalFormatting sqref="AC36">
    <cfRule type="expression" dxfId="497" priority="2">
      <formula>$AC$36=FALSE</formula>
    </cfRule>
  </conditionalFormatting>
  <conditionalFormatting sqref="AC37">
    <cfRule type="expression" dxfId="496" priority="1">
      <formula>$AC$37=FALSE</formula>
    </cfRule>
  </conditionalFormatting>
  <pageMargins left="0.11811023622047245" right="0.11811023622047245" top="0.59055118110236227" bottom="0.39370078740157483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12" formula="1"/>
  </ignoredErrors>
  <legacyDrawing r:id="rId3"/>
  <legacyDrawingHF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B1:AH155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117"/>
    <col min="28" max="28" width="19" customWidth="1"/>
    <col min="29" max="29" width="4.7109375" style="117" customWidth="1"/>
    <col min="30" max="32" width="4" style="117" customWidth="1"/>
    <col min="33" max="33" width="6.14062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AC150</f>
        <v>0</v>
      </c>
      <c r="C2" s="1143"/>
      <c r="D2" s="135">
        <v>2</v>
      </c>
      <c r="F2" s="2" t="s">
        <v>1291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49"/>
      <c r="Y3" s="749"/>
      <c r="AA3" s="749"/>
      <c r="AC3" s="749"/>
      <c r="AD3" s="749"/>
      <c r="AE3" s="749"/>
      <c r="AF3" s="749"/>
      <c r="AG3" s="749"/>
    </row>
    <row r="4" spans="2:34" ht="15" customHeight="1" thickBot="1" x14ac:dyDescent="0.3">
      <c r="B4" s="186" t="s">
        <v>396</v>
      </c>
      <c r="G4" s="3" t="s">
        <v>840</v>
      </c>
    </row>
    <row r="5" spans="2:34" ht="15" customHeight="1" thickTop="1" thickBot="1" x14ac:dyDescent="0.25">
      <c r="B5" s="1119">
        <f>Übersicht!U140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H6" s="1145" t="s">
        <v>208</v>
      </c>
      <c r="I6" s="1146"/>
      <c r="J6" s="1146"/>
      <c r="K6" s="1146"/>
      <c r="L6" s="440"/>
      <c r="M6" s="439"/>
      <c r="N6" s="439"/>
      <c r="O6" s="83"/>
      <c r="P6" s="83"/>
      <c r="Q6" s="83"/>
      <c r="R6" s="83"/>
      <c r="S6" s="83"/>
      <c r="T6" s="83"/>
      <c r="U6" s="83"/>
      <c r="V6" s="83"/>
      <c r="W6" s="88"/>
      <c r="X6" s="84"/>
      <c r="Y6" s="112"/>
      <c r="Z6" s="84"/>
      <c r="AA6" s="85"/>
      <c r="AB6" s="84"/>
      <c r="AC6" s="145">
        <f>(AC7+AC8+AC9+AC11+AC12+AC13+AC14+AC15+AC16+AC17+AC18+AC19)/12</f>
        <v>0</v>
      </c>
      <c r="AD6" s="764">
        <v>2</v>
      </c>
      <c r="AE6" s="542"/>
      <c r="AF6" s="542"/>
      <c r="AG6" s="542"/>
      <c r="AH6" s="936"/>
    </row>
    <row r="7" spans="2:34" ht="15" customHeight="1" thickBot="1" x14ac:dyDescent="0.25">
      <c r="H7" s="26" t="s">
        <v>828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868"/>
      <c r="X7" s="23" t="s">
        <v>24</v>
      </c>
      <c r="Y7" s="657"/>
      <c r="Z7" s="23"/>
      <c r="AA7" s="870"/>
      <c r="AB7" s="23" t="s">
        <v>25</v>
      </c>
      <c r="AC7" s="723" t="b">
        <f t="shared" ref="AC7:AC19" si="0">IF(W7="x",0,IF(Y7="x",1,IF(AA7="x",3)))</f>
        <v>0</v>
      </c>
      <c r="AD7" s="131">
        <v>1</v>
      </c>
      <c r="AE7" s="915"/>
      <c r="AF7" s="915"/>
      <c r="AG7" s="525">
        <v>22</v>
      </c>
      <c r="AH7" s="893"/>
    </row>
    <row r="8" spans="2:34" ht="15" customHeight="1" thickBot="1" x14ac:dyDescent="0.25">
      <c r="H8" s="27" t="s">
        <v>546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868"/>
      <c r="X8" s="28" t="s">
        <v>24</v>
      </c>
      <c r="Y8" s="654"/>
      <c r="Z8" s="28"/>
      <c r="AA8" s="870"/>
      <c r="AB8" s="28" t="s">
        <v>25</v>
      </c>
      <c r="AC8" s="723" t="b">
        <f t="shared" si="0"/>
        <v>0</v>
      </c>
      <c r="AD8" s="131">
        <v>1</v>
      </c>
      <c r="AE8" s="914"/>
      <c r="AF8" s="914"/>
      <c r="AG8" s="523">
        <v>24</v>
      </c>
      <c r="AH8" s="894"/>
    </row>
    <row r="9" spans="2:34" ht="15" customHeight="1" thickBot="1" x14ac:dyDescent="0.25">
      <c r="H9" s="31" t="s">
        <v>829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868"/>
      <c r="X9" s="110" t="s">
        <v>24</v>
      </c>
      <c r="Y9" s="654"/>
      <c r="Z9" s="28"/>
      <c r="AA9" s="870"/>
      <c r="AB9" s="110" t="s">
        <v>25</v>
      </c>
      <c r="AC9" s="723" t="b">
        <f t="shared" si="0"/>
        <v>0</v>
      </c>
      <c r="AD9" s="131">
        <v>1</v>
      </c>
      <c r="AE9" s="914"/>
      <c r="AF9" s="914"/>
      <c r="AG9" s="523">
        <v>24</v>
      </c>
      <c r="AH9" s="894"/>
    </row>
    <row r="10" spans="2:34" ht="15" customHeight="1" thickBot="1" x14ac:dyDescent="0.25">
      <c r="H10" s="436" t="s">
        <v>830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371"/>
      <c r="X10" s="28"/>
      <c r="Y10" s="657"/>
      <c r="Z10" s="110"/>
      <c r="AA10" s="438"/>
      <c r="AB10" s="28"/>
      <c r="AC10" s="1076"/>
      <c r="AD10" s="131"/>
      <c r="AE10" s="1075"/>
      <c r="AF10" s="1075"/>
      <c r="AG10" s="523">
        <v>24</v>
      </c>
      <c r="AH10" s="997"/>
    </row>
    <row r="11" spans="2:34" ht="15" customHeight="1" thickBot="1" x14ac:dyDescent="0.25">
      <c r="H11" s="436"/>
      <c r="I11" s="437" t="s">
        <v>542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149" t="s">
        <v>21</v>
      </c>
      <c r="Y11" s="657"/>
      <c r="Z11" s="149"/>
      <c r="AA11" s="870"/>
      <c r="AB11" s="240" t="s">
        <v>22</v>
      </c>
      <c r="AC11" s="723" t="b">
        <f t="shared" si="0"/>
        <v>0</v>
      </c>
      <c r="AD11" s="131">
        <v>1</v>
      </c>
      <c r="AE11" s="914"/>
      <c r="AF11" s="914"/>
      <c r="AG11" s="163"/>
      <c r="AH11" s="997"/>
    </row>
    <row r="12" spans="2:34" ht="15" customHeight="1" thickBot="1" x14ac:dyDescent="0.25">
      <c r="H12" s="436"/>
      <c r="I12" s="437" t="s">
        <v>543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889"/>
      <c r="X12" s="149" t="s">
        <v>21</v>
      </c>
      <c r="Y12" s="261"/>
      <c r="Z12" s="149"/>
      <c r="AA12" s="887"/>
      <c r="AB12" s="149" t="s">
        <v>22</v>
      </c>
      <c r="AC12" s="723" t="b">
        <f t="shared" si="0"/>
        <v>0</v>
      </c>
      <c r="AD12" s="131">
        <v>1</v>
      </c>
      <c r="AE12" s="914"/>
      <c r="AF12" s="914"/>
      <c r="AG12" s="163"/>
      <c r="AH12" s="997"/>
    </row>
    <row r="13" spans="2:34" ht="15" customHeight="1" thickBot="1" x14ac:dyDescent="0.25">
      <c r="G13" s="167"/>
      <c r="H13" s="204" t="s">
        <v>359</v>
      </c>
      <c r="I13" s="43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68"/>
      <c r="X13" s="149" t="s">
        <v>507</v>
      </c>
      <c r="Y13" s="868"/>
      <c r="Z13" s="367" t="s">
        <v>713</v>
      </c>
      <c r="AA13" s="870"/>
      <c r="AB13" s="149" t="s">
        <v>100</v>
      </c>
      <c r="AC13" s="723" t="b">
        <f t="shared" si="0"/>
        <v>0</v>
      </c>
      <c r="AD13" s="131">
        <v>1</v>
      </c>
      <c r="AE13" s="914"/>
      <c r="AF13" s="914"/>
      <c r="AG13" s="395">
        <v>1</v>
      </c>
      <c r="AH13" s="997"/>
    </row>
    <row r="14" spans="2:34" ht="15" customHeight="1" thickBot="1" x14ac:dyDescent="0.25">
      <c r="G14" s="167"/>
      <c r="H14" s="204" t="s">
        <v>831</v>
      </c>
      <c r="I14" s="43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149" t="s">
        <v>833</v>
      </c>
      <c r="Y14" s="868"/>
      <c r="Z14" s="149" t="s">
        <v>196</v>
      </c>
      <c r="AA14" s="870"/>
      <c r="AB14" s="149" t="s">
        <v>197</v>
      </c>
      <c r="AC14" s="723" t="b">
        <f t="shared" si="0"/>
        <v>0</v>
      </c>
      <c r="AD14" s="131">
        <v>1</v>
      </c>
      <c r="AE14" s="914"/>
      <c r="AF14" s="914"/>
      <c r="AG14" s="395">
        <v>1</v>
      </c>
      <c r="AH14" s="997"/>
    </row>
    <row r="15" spans="2:34" ht="15" customHeight="1" thickBot="1" x14ac:dyDescent="0.25">
      <c r="G15" s="167"/>
      <c r="H15" s="204" t="s">
        <v>210</v>
      </c>
      <c r="I15" s="43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149" t="s">
        <v>21</v>
      </c>
      <c r="Y15" s="108"/>
      <c r="Z15" s="149"/>
      <c r="AA15" s="870"/>
      <c r="AB15" s="149" t="s">
        <v>22</v>
      </c>
      <c r="AC15" s="723" t="b">
        <f t="shared" si="0"/>
        <v>0</v>
      </c>
      <c r="AD15" s="131">
        <v>1</v>
      </c>
      <c r="AE15" s="914"/>
      <c r="AF15" s="914"/>
      <c r="AG15" s="768" t="s">
        <v>1292</v>
      </c>
      <c r="AH15" s="997"/>
    </row>
    <row r="16" spans="2:34" ht="15" customHeight="1" thickBot="1" x14ac:dyDescent="0.25">
      <c r="G16" s="167"/>
      <c r="H16" s="204" t="s">
        <v>832</v>
      </c>
      <c r="I16" s="43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149" t="s">
        <v>21</v>
      </c>
      <c r="Y16" s="868"/>
      <c r="Z16" s="149" t="s">
        <v>23</v>
      </c>
      <c r="AA16" s="870"/>
      <c r="AB16" s="149" t="s">
        <v>22</v>
      </c>
      <c r="AC16" s="723" t="b">
        <f t="shared" si="0"/>
        <v>0</v>
      </c>
      <c r="AD16" s="131">
        <v>1</v>
      </c>
      <c r="AE16" s="914"/>
      <c r="AF16" s="914"/>
      <c r="AG16" s="395">
        <v>1</v>
      </c>
      <c r="AH16" s="997"/>
    </row>
    <row r="17" spans="3:34" ht="15" customHeight="1" thickBot="1" x14ac:dyDescent="0.25">
      <c r="H17" s="204" t="s">
        <v>211</v>
      </c>
      <c r="I17" s="43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68"/>
      <c r="X17" s="149" t="s">
        <v>31</v>
      </c>
      <c r="Y17" s="868"/>
      <c r="Z17" s="149" t="s">
        <v>32</v>
      </c>
      <c r="AA17" s="870"/>
      <c r="AB17" s="149" t="s">
        <v>33</v>
      </c>
      <c r="AC17" s="723" t="b">
        <f t="shared" si="0"/>
        <v>0</v>
      </c>
      <c r="AD17" s="131">
        <v>1</v>
      </c>
      <c r="AE17" s="914"/>
      <c r="AF17" s="914"/>
      <c r="AG17" s="523">
        <v>24</v>
      </c>
      <c r="AH17" s="997"/>
    </row>
    <row r="18" spans="3:34" ht="15" customHeight="1" thickBot="1" x14ac:dyDescent="0.25">
      <c r="H18" s="204" t="s">
        <v>1221</v>
      </c>
      <c r="I18" s="43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868"/>
      <c r="X18" s="149" t="s">
        <v>31</v>
      </c>
      <c r="Y18" s="868"/>
      <c r="Z18" s="149" t="s">
        <v>32</v>
      </c>
      <c r="AA18" s="870"/>
      <c r="AB18" s="149" t="s">
        <v>33</v>
      </c>
      <c r="AC18" s="723" t="b">
        <f t="shared" si="0"/>
        <v>0</v>
      </c>
      <c r="AD18" s="131">
        <v>1</v>
      </c>
      <c r="AE18" s="914"/>
      <c r="AF18" s="914"/>
      <c r="AG18" s="523">
        <v>24</v>
      </c>
      <c r="AH18" s="997"/>
    </row>
    <row r="19" spans="3:34" ht="15" customHeight="1" thickBot="1" x14ac:dyDescent="0.25">
      <c r="G19" s="167"/>
      <c r="H19" s="204" t="s">
        <v>230</v>
      </c>
      <c r="I19" s="43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868"/>
      <c r="X19" s="149" t="s">
        <v>507</v>
      </c>
      <c r="Y19" s="868"/>
      <c r="Z19" s="367" t="s">
        <v>713</v>
      </c>
      <c r="AA19" s="870"/>
      <c r="AB19" s="149" t="s">
        <v>100</v>
      </c>
      <c r="AC19" s="723" t="b">
        <f t="shared" si="0"/>
        <v>0</v>
      </c>
      <c r="AD19" s="131">
        <v>1</v>
      </c>
      <c r="AE19" s="914"/>
      <c r="AF19" s="914"/>
      <c r="AG19" s="395">
        <v>1</v>
      </c>
      <c r="AH19" s="997"/>
    </row>
    <row r="20" spans="3:34" ht="15" customHeight="1" thickBot="1" x14ac:dyDescent="0.25">
      <c r="H20" s="1123" t="s">
        <v>217</v>
      </c>
      <c r="I20" s="1124"/>
      <c r="J20" s="1124"/>
      <c r="K20" s="1124"/>
      <c r="L20" s="15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69"/>
      <c r="X20" s="28"/>
      <c r="Y20" s="261"/>
      <c r="Z20" s="28"/>
      <c r="AA20" s="108"/>
      <c r="AB20" s="28"/>
      <c r="AC20" s="145">
        <f>(AC24+AC25+AC27+AC28+AC29+AC30)/6</f>
        <v>0</v>
      </c>
      <c r="AD20" s="133">
        <v>3</v>
      </c>
      <c r="AE20" s="163"/>
      <c r="AF20" s="163"/>
      <c r="AG20" s="163"/>
      <c r="AH20" s="894"/>
    </row>
    <row r="21" spans="3:34" ht="15" customHeight="1" thickBot="1" x14ac:dyDescent="0.25">
      <c r="H21" s="31" t="s">
        <v>16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868"/>
      <c r="X21" s="110" t="s">
        <v>218</v>
      </c>
      <c r="Y21" s="868"/>
      <c r="Z21" s="28" t="s">
        <v>1191</v>
      </c>
      <c r="AA21" s="870"/>
      <c r="AB21" s="110" t="s">
        <v>844</v>
      </c>
      <c r="AC21" s="273"/>
      <c r="AD21" s="70"/>
      <c r="AE21" s="163"/>
      <c r="AF21" s="163"/>
      <c r="AG21" s="163"/>
      <c r="AH21" s="894"/>
    </row>
    <row r="22" spans="3:34" ht="15" customHeight="1" thickBot="1" x14ac:dyDescent="0.35">
      <c r="F22" s="292"/>
      <c r="G22" s="441"/>
      <c r="H22" s="69"/>
      <c r="I22" s="64"/>
      <c r="J22" s="64"/>
      <c r="K22" s="64"/>
      <c r="L22" s="64"/>
      <c r="M22" s="64"/>
      <c r="N22" s="64"/>
      <c r="O22" s="28"/>
      <c r="P22" s="28"/>
      <c r="Q22" s="28"/>
      <c r="R22" s="28"/>
      <c r="S22" s="28"/>
      <c r="T22" s="28"/>
      <c r="U22" s="28"/>
      <c r="V22" s="28"/>
      <c r="W22" s="889"/>
      <c r="X22" s="295" t="s">
        <v>219</v>
      </c>
      <c r="Y22" s="108"/>
      <c r="Z22" s="28"/>
      <c r="AA22" s="887"/>
      <c r="AB22" s="110" t="s">
        <v>220</v>
      </c>
      <c r="AC22" s="273"/>
      <c r="AD22" s="70"/>
      <c r="AE22" s="163"/>
      <c r="AF22" s="163"/>
      <c r="AG22" s="163"/>
      <c r="AH22" s="894"/>
    </row>
    <row r="23" spans="3:34" ht="15" customHeight="1" thickBot="1" x14ac:dyDescent="0.25">
      <c r="H23" s="1248" t="s">
        <v>845</v>
      </c>
      <c r="I23" s="1249"/>
      <c r="J23" s="1249"/>
      <c r="K23" s="1249"/>
      <c r="L23" s="1249"/>
      <c r="M23" s="1249"/>
      <c r="N23" s="1249"/>
      <c r="O23" s="1249"/>
      <c r="P23" s="1249"/>
      <c r="Q23" s="1249"/>
      <c r="R23" s="1249"/>
      <c r="S23" s="1249"/>
      <c r="T23" s="1249"/>
      <c r="U23" s="1249"/>
      <c r="V23" s="1249"/>
      <c r="W23" s="1007"/>
      <c r="X23" s="110" t="s">
        <v>221</v>
      </c>
      <c r="Y23" s="868"/>
      <c r="Z23" s="110" t="s">
        <v>222</v>
      </c>
      <c r="AA23" s="870"/>
      <c r="AB23" s="240" t="s">
        <v>223</v>
      </c>
      <c r="AC23" s="273"/>
      <c r="AD23" s="70"/>
      <c r="AE23" s="163"/>
      <c r="AF23" s="163"/>
      <c r="AG23" s="163"/>
      <c r="AH23" s="894"/>
    </row>
    <row r="24" spans="3:34" ht="15" customHeight="1" thickBot="1" x14ac:dyDescent="0.25">
      <c r="H24" s="31" t="s">
        <v>226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869"/>
      <c r="X24" s="110" t="s">
        <v>24</v>
      </c>
      <c r="Y24" s="654"/>
      <c r="Z24" s="28"/>
      <c r="AA24" s="870"/>
      <c r="AB24" s="28" t="s">
        <v>25</v>
      </c>
      <c r="AC24" s="723" t="b">
        <f t="shared" ref="AC24:AC30" si="1">IF(W24="x",0,IF(Y24="x",1,IF(AA24="x",3)))</f>
        <v>0</v>
      </c>
      <c r="AD24" s="70">
        <v>1</v>
      </c>
      <c r="AE24" s="914"/>
      <c r="AF24" s="914"/>
      <c r="AG24" s="544">
        <v>22</v>
      </c>
      <c r="AH24" s="894"/>
    </row>
    <row r="25" spans="3:34" ht="15" customHeight="1" thickBot="1" x14ac:dyDescent="0.25">
      <c r="H25" s="31" t="s">
        <v>227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869"/>
      <c r="X25" s="110" t="s">
        <v>24</v>
      </c>
      <c r="Y25" s="108"/>
      <c r="Z25" s="28"/>
      <c r="AA25" s="872"/>
      <c r="AB25" s="149" t="s">
        <v>25</v>
      </c>
      <c r="AC25" s="723" t="b">
        <f t="shared" si="1"/>
        <v>0</v>
      </c>
      <c r="AD25" s="70">
        <v>1</v>
      </c>
      <c r="AE25" s="914"/>
      <c r="AF25" s="914"/>
      <c r="AG25" s="544">
        <v>22</v>
      </c>
      <c r="AH25" s="894"/>
    </row>
    <row r="26" spans="3:34" ht="15" customHeight="1" thickBot="1" x14ac:dyDescent="0.25">
      <c r="H26" s="1250" t="s">
        <v>846</v>
      </c>
      <c r="I26" s="1251"/>
      <c r="J26" s="1251"/>
      <c r="K26" s="1251"/>
      <c r="L26" s="1251"/>
      <c r="M26" s="1251"/>
      <c r="N26" s="1251"/>
      <c r="O26" s="1251"/>
      <c r="P26" s="1251"/>
      <c r="Q26" s="1251"/>
      <c r="R26" s="1251"/>
      <c r="S26" s="1251"/>
      <c r="T26" s="1251"/>
      <c r="U26" s="1251"/>
      <c r="V26" s="1252"/>
      <c r="W26" s="1007"/>
      <c r="X26" s="110" t="s">
        <v>221</v>
      </c>
      <c r="Y26" s="1007"/>
      <c r="Z26" s="110" t="s">
        <v>224</v>
      </c>
      <c r="AA26" s="872"/>
      <c r="AB26" s="297" t="s">
        <v>225</v>
      </c>
      <c r="AC26" s="273"/>
      <c r="AD26" s="70"/>
      <c r="AE26" s="163"/>
      <c r="AF26" s="163"/>
      <c r="AG26" s="163"/>
      <c r="AH26" s="894"/>
    </row>
    <row r="27" spans="3:34" ht="15" customHeight="1" thickBot="1" x14ac:dyDescent="0.25">
      <c r="G27" s="7"/>
      <c r="H27" s="110" t="s">
        <v>228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24</v>
      </c>
      <c r="Y27" s="868"/>
      <c r="Z27" s="110" t="s">
        <v>377</v>
      </c>
      <c r="AA27" s="870"/>
      <c r="AB27" s="28" t="s">
        <v>25</v>
      </c>
      <c r="AC27" s="723" t="b">
        <f t="shared" si="1"/>
        <v>0</v>
      </c>
      <c r="AD27" s="70">
        <v>1</v>
      </c>
      <c r="AE27" s="914"/>
      <c r="AF27" s="914"/>
      <c r="AG27" s="544">
        <v>25</v>
      </c>
      <c r="AH27" s="894"/>
    </row>
    <row r="28" spans="3:34" ht="15" customHeight="1" thickBot="1" x14ac:dyDescent="0.35">
      <c r="G28" s="608"/>
      <c r="H28" s="607" t="s">
        <v>229</v>
      </c>
      <c r="I28" s="606"/>
      <c r="J28" s="606"/>
      <c r="K28" s="606"/>
      <c r="L28" s="606"/>
      <c r="M28" s="606"/>
      <c r="N28" s="606"/>
      <c r="O28" s="606"/>
      <c r="P28" s="606"/>
      <c r="Q28" s="606"/>
      <c r="R28" s="606"/>
      <c r="S28" s="606"/>
      <c r="T28" s="606"/>
      <c r="U28" s="606"/>
      <c r="V28" s="351"/>
      <c r="W28" s="868"/>
      <c r="X28" s="110" t="s">
        <v>24</v>
      </c>
      <c r="Y28" s="360"/>
      <c r="Z28" s="28"/>
      <c r="AA28" s="870"/>
      <c r="AB28" s="110" t="s">
        <v>25</v>
      </c>
      <c r="AC28" s="723" t="b">
        <f t="shared" si="1"/>
        <v>0</v>
      </c>
      <c r="AD28" s="70">
        <v>1</v>
      </c>
      <c r="AE28" s="914"/>
      <c r="AF28" s="914"/>
      <c r="AG28" s="544">
        <v>25</v>
      </c>
      <c r="AH28" s="894"/>
    </row>
    <row r="29" spans="3:34" ht="15" customHeight="1" thickBot="1" x14ac:dyDescent="0.35">
      <c r="F29" s="292"/>
      <c r="G29" s="292"/>
      <c r="H29" s="414" t="s">
        <v>1192</v>
      </c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28"/>
      <c r="W29" s="868"/>
      <c r="X29" s="155" t="s">
        <v>32</v>
      </c>
      <c r="Y29" s="868"/>
      <c r="Z29" s="155" t="s">
        <v>356</v>
      </c>
      <c r="AA29" s="870"/>
      <c r="AB29" s="110" t="s">
        <v>1193</v>
      </c>
      <c r="AC29" s="723" t="b">
        <f t="shared" si="1"/>
        <v>0</v>
      </c>
      <c r="AD29" s="70">
        <v>1</v>
      </c>
      <c r="AE29" s="914"/>
      <c r="AF29" s="914"/>
      <c r="AG29" s="544"/>
      <c r="AH29" s="894"/>
    </row>
    <row r="30" spans="3:34" ht="15" customHeight="1" thickBot="1" x14ac:dyDescent="0.35">
      <c r="F30" s="292"/>
      <c r="G30" s="292"/>
      <c r="H30" s="1200" t="s">
        <v>857</v>
      </c>
      <c r="I30" s="1201"/>
      <c r="J30" s="1201"/>
      <c r="K30" s="1201"/>
      <c r="L30" s="1201"/>
      <c r="M30" s="1201"/>
      <c r="N30" s="1201"/>
      <c r="O30" s="1201"/>
      <c r="P30" s="1201"/>
      <c r="Q30" s="1201"/>
      <c r="R30" s="1201"/>
      <c r="S30" s="1201"/>
      <c r="T30" s="1201"/>
      <c r="U30" s="1201"/>
      <c r="V30" s="1255"/>
      <c r="W30" s="868"/>
      <c r="X30" s="446" t="s">
        <v>25</v>
      </c>
      <c r="Y30" s="657"/>
      <c r="Z30" s="447"/>
      <c r="AA30" s="870"/>
      <c r="AB30" s="445" t="s">
        <v>24</v>
      </c>
      <c r="AC30" s="723" t="b">
        <f t="shared" si="1"/>
        <v>0</v>
      </c>
      <c r="AD30" s="70">
        <v>1</v>
      </c>
      <c r="AE30" s="914"/>
      <c r="AF30" s="914"/>
      <c r="AG30" s="544">
        <v>22</v>
      </c>
      <c r="AH30" s="894"/>
    </row>
    <row r="31" spans="3:34" ht="15" customHeight="1" thickTop="1" thickBot="1" x14ac:dyDescent="0.25">
      <c r="H31" s="95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141"/>
      <c r="X31" s="97"/>
      <c r="Y31" s="141"/>
      <c r="Z31" s="99" t="s">
        <v>847</v>
      </c>
      <c r="AA31" s="141"/>
      <c r="AB31" s="103"/>
      <c r="AC31" s="121">
        <f>(AC6*AD6+AC20*AD20)/(AD6+AD20)</f>
        <v>0</v>
      </c>
      <c r="AD31" s="135">
        <v>3</v>
      </c>
      <c r="AE31" s="861" t="str">
        <f>COUNTA(AE7:AE30)&amp;"/"&amp;18</f>
        <v>0/18</v>
      </c>
      <c r="AF31" s="861" t="str">
        <f>COUNTA(AF7:AF30)&amp;"/"&amp;18</f>
        <v>0/18</v>
      </c>
      <c r="AG31" s="174"/>
      <c r="AH31" s="98"/>
    </row>
    <row r="32" spans="3:34" ht="15" customHeight="1" thickTop="1" x14ac:dyDescent="0.2">
      <c r="C32" s="167"/>
      <c r="D32" s="167"/>
      <c r="E32" s="167"/>
      <c r="F32" s="167"/>
      <c r="G32" s="167"/>
      <c r="H32" s="167"/>
      <c r="I32" s="167"/>
      <c r="AE32" s="749"/>
      <c r="AF32" s="749"/>
      <c r="AG32" s="165"/>
    </row>
    <row r="33" spans="7:34" ht="15" customHeight="1" thickBot="1" x14ac:dyDescent="0.3">
      <c r="G33" s="3" t="s">
        <v>841</v>
      </c>
      <c r="AF33" s="749"/>
      <c r="AG33" s="165"/>
    </row>
    <row r="34" spans="7:34" ht="15" customHeight="1" thickTop="1" thickBot="1" x14ac:dyDescent="0.25">
      <c r="H34" s="1107" t="s">
        <v>0</v>
      </c>
      <c r="I34" s="1108"/>
      <c r="J34" s="1108"/>
      <c r="K34" s="1108"/>
      <c r="L34" s="1108"/>
      <c r="M34" s="1108"/>
      <c r="N34" s="1108"/>
      <c r="O34" s="1108"/>
      <c r="P34" s="1108"/>
      <c r="Q34" s="1108"/>
      <c r="R34" s="1108"/>
      <c r="S34" s="1108"/>
      <c r="T34" s="1108"/>
      <c r="U34" s="1108"/>
      <c r="V34" s="1108"/>
      <c r="W34" s="14">
        <v>0</v>
      </c>
      <c r="X34" s="57"/>
      <c r="Y34" s="14">
        <v>1</v>
      </c>
      <c r="Z34" s="57"/>
      <c r="AA34" s="14">
        <v>3</v>
      </c>
      <c r="AB34" s="43"/>
      <c r="AC34" s="14" t="s">
        <v>18</v>
      </c>
      <c r="AD34" s="14" t="s">
        <v>1</v>
      </c>
      <c r="AE34" s="4" t="s">
        <v>390</v>
      </c>
      <c r="AF34" s="14" t="s">
        <v>389</v>
      </c>
      <c r="AG34" s="14" t="s">
        <v>1060</v>
      </c>
      <c r="AH34" s="60" t="s">
        <v>2</v>
      </c>
    </row>
    <row r="35" spans="7:34" ht="15" customHeight="1" thickTop="1" thickBot="1" x14ac:dyDescent="0.25">
      <c r="H35" s="1145" t="s">
        <v>208</v>
      </c>
      <c r="I35" s="1146"/>
      <c r="J35" s="1146"/>
      <c r="K35" s="1146"/>
      <c r="L35" s="440"/>
      <c r="M35" s="439"/>
      <c r="N35" s="439"/>
      <c r="O35" s="83"/>
      <c r="P35" s="83"/>
      <c r="Q35" s="83"/>
      <c r="R35" s="83"/>
      <c r="S35" s="83"/>
      <c r="T35" s="83"/>
      <c r="U35" s="83"/>
      <c r="V35" s="83"/>
      <c r="W35" s="88"/>
      <c r="X35" s="84"/>
      <c r="Y35" s="112"/>
      <c r="Z35" s="84"/>
      <c r="AA35" s="85"/>
      <c r="AB35" s="84"/>
      <c r="AC35" s="145">
        <f>(AC36+AC37+AC38+AC39+AC41+AC42+AC43+AC44+AC45+AC46+AC47+AC48+AC49)/13</f>
        <v>0</v>
      </c>
      <c r="AD35" s="764">
        <v>2</v>
      </c>
      <c r="AE35" s="542"/>
      <c r="AF35" s="542"/>
      <c r="AG35" s="542"/>
      <c r="AH35" s="936"/>
    </row>
    <row r="36" spans="7:34" ht="15" customHeight="1" thickBot="1" x14ac:dyDescent="0.25">
      <c r="H36" s="26" t="s">
        <v>828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868"/>
      <c r="X36" s="23" t="s">
        <v>24</v>
      </c>
      <c r="Y36" s="657"/>
      <c r="Z36" s="23"/>
      <c r="AA36" s="870"/>
      <c r="AB36" s="23" t="s">
        <v>25</v>
      </c>
      <c r="AC36" s="723" t="b">
        <f t="shared" ref="AC36:AC49" si="2">IF(W36="x",0,IF(Y36="x",1,IF(AA36="x",3)))</f>
        <v>0</v>
      </c>
      <c r="AD36" s="131">
        <v>1</v>
      </c>
      <c r="AE36" s="915"/>
      <c r="AF36" s="915"/>
      <c r="AG36" s="523">
        <v>22</v>
      </c>
      <c r="AH36" s="893"/>
    </row>
    <row r="37" spans="7:34" ht="15" customHeight="1" thickBot="1" x14ac:dyDescent="0.25">
      <c r="H37" s="31" t="s">
        <v>547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868"/>
      <c r="X37" s="28" t="s">
        <v>24</v>
      </c>
      <c r="Y37" s="654"/>
      <c r="Z37" s="110" t="s">
        <v>875</v>
      </c>
      <c r="AA37" s="870"/>
      <c r="AB37" s="28" t="s">
        <v>25</v>
      </c>
      <c r="AC37" s="723" t="b">
        <f t="shared" si="2"/>
        <v>0</v>
      </c>
      <c r="AD37" s="70">
        <v>1</v>
      </c>
      <c r="AE37" s="914"/>
      <c r="AF37" s="914"/>
      <c r="AG37" s="163"/>
      <c r="AH37" s="894"/>
    </row>
    <row r="38" spans="7:34" ht="15" customHeight="1" thickBot="1" x14ac:dyDescent="0.25">
      <c r="H38" s="31" t="s">
        <v>834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868"/>
      <c r="X38" s="28" t="s">
        <v>24</v>
      </c>
      <c r="Y38" s="654"/>
      <c r="Z38" s="28"/>
      <c r="AA38" s="870"/>
      <c r="AB38" s="28" t="s">
        <v>25</v>
      </c>
      <c r="AC38" s="723" t="b">
        <f t="shared" si="2"/>
        <v>0</v>
      </c>
      <c r="AD38" s="70">
        <v>1</v>
      </c>
      <c r="AE38" s="914"/>
      <c r="AF38" s="914"/>
      <c r="AG38" s="523">
        <v>24</v>
      </c>
      <c r="AH38" s="894"/>
    </row>
    <row r="39" spans="7:34" ht="15" customHeight="1" thickBot="1" x14ac:dyDescent="0.25">
      <c r="H39" s="31" t="s">
        <v>829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868"/>
      <c r="X39" s="110" t="s">
        <v>24</v>
      </c>
      <c r="Y39" s="654"/>
      <c r="Z39" s="28"/>
      <c r="AA39" s="870"/>
      <c r="AB39" s="110" t="s">
        <v>25</v>
      </c>
      <c r="AC39" s="723" t="b">
        <f t="shared" si="2"/>
        <v>0</v>
      </c>
      <c r="AD39" s="70">
        <v>1</v>
      </c>
      <c r="AE39" s="914"/>
      <c r="AF39" s="914"/>
      <c r="AG39" s="523">
        <v>24</v>
      </c>
      <c r="AH39" s="894"/>
    </row>
    <row r="40" spans="7:34" ht="15" customHeight="1" thickBot="1" x14ac:dyDescent="0.25">
      <c r="H40" s="436" t="s">
        <v>830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71"/>
      <c r="X40" s="28"/>
      <c r="Y40" s="657"/>
      <c r="Z40" s="110"/>
      <c r="AA40" s="438"/>
      <c r="AB40" s="28"/>
      <c r="AC40" s="722"/>
      <c r="AD40" s="70"/>
      <c r="AE40" s="163"/>
      <c r="AF40" s="163"/>
      <c r="AG40" s="523">
        <v>24</v>
      </c>
      <c r="AH40" s="997"/>
    </row>
    <row r="41" spans="7:34" ht="15" customHeight="1" thickBot="1" x14ac:dyDescent="0.25">
      <c r="H41" s="436"/>
      <c r="I41" s="437" t="s">
        <v>542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868"/>
      <c r="X41" s="149" t="s">
        <v>21</v>
      </c>
      <c r="Y41" s="657"/>
      <c r="Z41" s="149"/>
      <c r="AA41" s="870"/>
      <c r="AB41" s="240" t="s">
        <v>22</v>
      </c>
      <c r="AC41" s="723" t="b">
        <f t="shared" si="2"/>
        <v>0</v>
      </c>
      <c r="AD41" s="70">
        <v>1</v>
      </c>
      <c r="AE41" s="914"/>
      <c r="AF41" s="914"/>
      <c r="AG41" s="163"/>
      <c r="AH41" s="997"/>
    </row>
    <row r="42" spans="7:34" ht="15" customHeight="1" thickBot="1" x14ac:dyDescent="0.25">
      <c r="H42" s="436"/>
      <c r="I42" s="437" t="s">
        <v>543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889"/>
      <c r="X42" s="149" t="s">
        <v>21</v>
      </c>
      <c r="Y42" s="261"/>
      <c r="Z42" s="149"/>
      <c r="AA42" s="887"/>
      <c r="AB42" s="149" t="s">
        <v>22</v>
      </c>
      <c r="AC42" s="723" t="b">
        <f t="shared" si="2"/>
        <v>0</v>
      </c>
      <c r="AD42" s="70">
        <v>1</v>
      </c>
      <c r="AE42" s="914"/>
      <c r="AF42" s="914"/>
      <c r="AG42" s="163"/>
      <c r="AH42" s="997"/>
    </row>
    <row r="43" spans="7:34" ht="15" customHeight="1" thickBot="1" x14ac:dyDescent="0.25">
      <c r="G43" s="167"/>
      <c r="H43" s="204" t="s">
        <v>359</v>
      </c>
      <c r="I43" s="437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868"/>
      <c r="X43" s="149" t="s">
        <v>507</v>
      </c>
      <c r="Y43" s="868"/>
      <c r="Z43" s="367" t="s">
        <v>713</v>
      </c>
      <c r="AA43" s="870"/>
      <c r="AB43" s="149" t="s">
        <v>100</v>
      </c>
      <c r="AC43" s="723" t="b">
        <f t="shared" si="2"/>
        <v>0</v>
      </c>
      <c r="AD43" s="70">
        <v>1</v>
      </c>
      <c r="AE43" s="914"/>
      <c r="AF43" s="914"/>
      <c r="AG43" s="395">
        <v>1</v>
      </c>
      <c r="AH43" s="997"/>
    </row>
    <row r="44" spans="7:34" ht="15" customHeight="1" thickBot="1" x14ac:dyDescent="0.25">
      <c r="G44" s="167"/>
      <c r="H44" s="204" t="s">
        <v>831</v>
      </c>
      <c r="I44" s="43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149" t="s">
        <v>833</v>
      </c>
      <c r="Y44" s="868"/>
      <c r="Z44" s="149" t="s">
        <v>196</v>
      </c>
      <c r="AA44" s="870"/>
      <c r="AB44" s="149" t="s">
        <v>197</v>
      </c>
      <c r="AC44" s="723" t="b">
        <f t="shared" si="2"/>
        <v>0</v>
      </c>
      <c r="AD44" s="70">
        <v>1</v>
      </c>
      <c r="AE44" s="914"/>
      <c r="AF44" s="914"/>
      <c r="AG44" s="395">
        <v>1</v>
      </c>
      <c r="AH44" s="997"/>
    </row>
    <row r="45" spans="7:34" ht="15" customHeight="1" thickBot="1" x14ac:dyDescent="0.25">
      <c r="G45" s="167"/>
      <c r="H45" s="204" t="s">
        <v>210</v>
      </c>
      <c r="I45" s="437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868"/>
      <c r="X45" s="149" t="s">
        <v>21</v>
      </c>
      <c r="Y45" s="108"/>
      <c r="Z45" s="149"/>
      <c r="AA45" s="870"/>
      <c r="AB45" s="149" t="s">
        <v>22</v>
      </c>
      <c r="AC45" s="723" t="b">
        <f t="shared" si="2"/>
        <v>0</v>
      </c>
      <c r="AD45" s="70">
        <v>1</v>
      </c>
      <c r="AE45" s="914"/>
      <c r="AF45" s="914"/>
      <c r="AG45" s="769" t="s">
        <v>1292</v>
      </c>
      <c r="AH45" s="997"/>
    </row>
    <row r="46" spans="7:34" ht="15" customHeight="1" thickBot="1" x14ac:dyDescent="0.25">
      <c r="G46" s="167"/>
      <c r="H46" s="204" t="s">
        <v>832</v>
      </c>
      <c r="I46" s="43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868"/>
      <c r="X46" s="149" t="s">
        <v>21</v>
      </c>
      <c r="Y46" s="868"/>
      <c r="Z46" s="149" t="s">
        <v>23</v>
      </c>
      <c r="AA46" s="870"/>
      <c r="AB46" s="149" t="s">
        <v>22</v>
      </c>
      <c r="AC46" s="723" t="b">
        <f t="shared" si="2"/>
        <v>0</v>
      </c>
      <c r="AD46" s="70">
        <v>1</v>
      </c>
      <c r="AE46" s="914"/>
      <c r="AF46" s="914"/>
      <c r="AG46" s="395">
        <v>1</v>
      </c>
      <c r="AH46" s="997"/>
    </row>
    <row r="47" spans="7:34" ht="15" customHeight="1" thickBot="1" x14ac:dyDescent="0.25">
      <c r="H47" s="204" t="s">
        <v>211</v>
      </c>
      <c r="I47" s="437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868"/>
      <c r="X47" s="149" t="s">
        <v>31</v>
      </c>
      <c r="Y47" s="656"/>
      <c r="Z47" s="149"/>
      <c r="AA47" s="870"/>
      <c r="AB47" s="149" t="s">
        <v>33</v>
      </c>
      <c r="AC47" s="723" t="b">
        <f t="shared" si="2"/>
        <v>0</v>
      </c>
      <c r="AD47" s="70">
        <v>1</v>
      </c>
      <c r="AE47" s="914"/>
      <c r="AF47" s="914"/>
      <c r="AG47" s="523">
        <v>24</v>
      </c>
      <c r="AH47" s="997"/>
    </row>
    <row r="48" spans="7:34" ht="15" customHeight="1" thickBot="1" x14ac:dyDescent="0.25">
      <c r="H48" s="204" t="s">
        <v>1221</v>
      </c>
      <c r="I48" s="437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868"/>
      <c r="X48" s="149" t="s">
        <v>31</v>
      </c>
      <c r="Y48" s="868"/>
      <c r="Z48" s="149" t="s">
        <v>32</v>
      </c>
      <c r="AA48" s="870"/>
      <c r="AB48" s="149" t="s">
        <v>33</v>
      </c>
      <c r="AC48" s="723" t="b">
        <f t="shared" si="2"/>
        <v>0</v>
      </c>
      <c r="AD48" s="70">
        <v>1</v>
      </c>
      <c r="AE48" s="914"/>
      <c r="AF48" s="914"/>
      <c r="AG48" s="523">
        <v>24</v>
      </c>
      <c r="AH48" s="997"/>
    </row>
    <row r="49" spans="6:34" ht="15" customHeight="1" thickBot="1" x14ac:dyDescent="0.25">
      <c r="G49" s="167"/>
      <c r="H49" s="204" t="s">
        <v>230</v>
      </c>
      <c r="I49" s="437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868"/>
      <c r="X49" s="149" t="s">
        <v>507</v>
      </c>
      <c r="Y49" s="868"/>
      <c r="Z49" s="367" t="s">
        <v>713</v>
      </c>
      <c r="AA49" s="870"/>
      <c r="AB49" s="149" t="s">
        <v>100</v>
      </c>
      <c r="AC49" s="723" t="b">
        <f t="shared" si="2"/>
        <v>0</v>
      </c>
      <c r="AD49" s="70">
        <v>1</v>
      </c>
      <c r="AE49" s="914"/>
      <c r="AF49" s="914"/>
      <c r="AG49" s="395">
        <v>1</v>
      </c>
      <c r="AH49" s="997"/>
    </row>
    <row r="50" spans="6:34" ht="15" customHeight="1" thickBot="1" x14ac:dyDescent="0.25">
      <c r="H50" s="1123" t="s">
        <v>217</v>
      </c>
      <c r="I50" s="1124"/>
      <c r="J50" s="1124"/>
      <c r="K50" s="1124"/>
      <c r="L50" s="152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369"/>
      <c r="X50" s="28"/>
      <c r="Y50" s="654"/>
      <c r="Z50" s="28"/>
      <c r="AA50" s="108"/>
      <c r="AB50" s="28"/>
      <c r="AC50" s="145">
        <f>(AC54+AC55+AC57+AC58+AC59+AC60+AC61)/7</f>
        <v>0</v>
      </c>
      <c r="AD50" s="133">
        <v>3</v>
      </c>
      <c r="AE50" s="163"/>
      <c r="AF50" s="163"/>
      <c r="AG50" s="163"/>
      <c r="AH50" s="894"/>
    </row>
    <row r="51" spans="6:34" ht="15" customHeight="1" thickBot="1" x14ac:dyDescent="0.25">
      <c r="H51" s="31" t="s">
        <v>16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868"/>
      <c r="X51" s="110" t="s">
        <v>218</v>
      </c>
      <c r="Y51" s="654"/>
      <c r="Z51" s="28"/>
      <c r="AA51" s="870"/>
      <c r="AB51" s="110" t="s">
        <v>844</v>
      </c>
      <c r="AC51" s="273"/>
      <c r="AD51" s="70"/>
      <c r="AE51" s="163"/>
      <c r="AF51" s="163"/>
      <c r="AG51" s="163"/>
      <c r="AH51" s="894"/>
    </row>
    <row r="52" spans="6:34" ht="15" customHeight="1" thickBot="1" x14ac:dyDescent="0.35">
      <c r="F52" s="292"/>
      <c r="G52" s="441"/>
      <c r="H52" s="69"/>
      <c r="I52" s="64"/>
      <c r="J52" s="64"/>
      <c r="K52" s="64"/>
      <c r="L52" s="64"/>
      <c r="M52" s="64"/>
      <c r="N52" s="64"/>
      <c r="O52" s="28"/>
      <c r="P52" s="28"/>
      <c r="Q52" s="28"/>
      <c r="R52" s="28"/>
      <c r="S52" s="28"/>
      <c r="T52" s="28"/>
      <c r="U52" s="28"/>
      <c r="V52" s="28"/>
      <c r="W52" s="889"/>
      <c r="X52" s="295" t="s">
        <v>219</v>
      </c>
      <c r="Y52" s="261"/>
      <c r="Z52" s="28"/>
      <c r="AA52" s="887"/>
      <c r="AB52" s="110" t="s">
        <v>220</v>
      </c>
      <c r="AC52" s="273"/>
      <c r="AD52" s="70"/>
      <c r="AE52" s="163"/>
      <c r="AF52" s="163"/>
      <c r="AG52" s="163"/>
      <c r="AH52" s="894"/>
    </row>
    <row r="53" spans="6:34" ht="15" customHeight="1" thickBot="1" x14ac:dyDescent="0.25">
      <c r="H53" s="1248" t="s">
        <v>845</v>
      </c>
      <c r="I53" s="1249"/>
      <c r="J53" s="1249"/>
      <c r="K53" s="1249"/>
      <c r="L53" s="1249"/>
      <c r="M53" s="1249"/>
      <c r="N53" s="1249"/>
      <c r="O53" s="1249"/>
      <c r="P53" s="1249"/>
      <c r="Q53" s="1249"/>
      <c r="R53" s="1249"/>
      <c r="S53" s="1249"/>
      <c r="T53" s="1249"/>
      <c r="U53" s="1249"/>
      <c r="V53" s="1249"/>
      <c r="W53" s="1007"/>
      <c r="X53" s="110" t="s">
        <v>221</v>
      </c>
      <c r="Y53" s="868"/>
      <c r="Z53" s="110" t="s">
        <v>222</v>
      </c>
      <c r="AA53" s="870"/>
      <c r="AB53" s="240" t="s">
        <v>223</v>
      </c>
      <c r="AC53" s="273"/>
      <c r="AD53" s="70"/>
      <c r="AE53" s="163"/>
      <c r="AF53" s="163"/>
      <c r="AG53" s="163"/>
      <c r="AH53" s="894"/>
    </row>
    <row r="54" spans="6:34" ht="15" customHeight="1" thickBot="1" x14ac:dyDescent="0.25">
      <c r="H54" s="31" t="s">
        <v>226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869"/>
      <c r="X54" s="110" t="s">
        <v>24</v>
      </c>
      <c r="Y54" s="654"/>
      <c r="Z54" s="28"/>
      <c r="AA54" s="870"/>
      <c r="AB54" s="28" t="s">
        <v>25</v>
      </c>
      <c r="AC54" s="723" t="b">
        <f t="shared" ref="AC54:AC61" si="3">IF(W54="x",0,IF(Y54="x",1,IF(AA54="x",3)))</f>
        <v>0</v>
      </c>
      <c r="AD54" s="70">
        <v>1</v>
      </c>
      <c r="AE54" s="914"/>
      <c r="AF54" s="914"/>
      <c r="AG54" s="544">
        <v>22</v>
      </c>
      <c r="AH54" s="894"/>
    </row>
    <row r="55" spans="6:34" ht="15" customHeight="1" thickBot="1" x14ac:dyDescent="0.25">
      <c r="H55" s="31" t="s">
        <v>227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869"/>
      <c r="X55" s="110" t="s">
        <v>24</v>
      </c>
      <c r="Y55" s="108"/>
      <c r="Z55" s="28"/>
      <c r="AA55" s="872"/>
      <c r="AB55" s="149" t="s">
        <v>25</v>
      </c>
      <c r="AC55" s="723" t="b">
        <f t="shared" si="3"/>
        <v>0</v>
      </c>
      <c r="AD55" s="70">
        <v>1</v>
      </c>
      <c r="AE55" s="914"/>
      <c r="AF55" s="914"/>
      <c r="AG55" s="544">
        <v>22</v>
      </c>
      <c r="AH55" s="894"/>
    </row>
    <row r="56" spans="6:34" ht="15" customHeight="1" thickBot="1" x14ac:dyDescent="0.25">
      <c r="H56" s="1250" t="s">
        <v>846</v>
      </c>
      <c r="I56" s="1251"/>
      <c r="J56" s="1251"/>
      <c r="K56" s="1251"/>
      <c r="L56" s="1251"/>
      <c r="M56" s="1251"/>
      <c r="N56" s="1251"/>
      <c r="O56" s="1251"/>
      <c r="P56" s="1251"/>
      <c r="Q56" s="1251"/>
      <c r="R56" s="1251"/>
      <c r="S56" s="1251"/>
      <c r="T56" s="1251"/>
      <c r="U56" s="1251"/>
      <c r="V56" s="1252"/>
      <c r="W56" s="1007"/>
      <c r="X56" s="110" t="s">
        <v>221</v>
      </c>
      <c r="Y56" s="1007"/>
      <c r="Z56" s="110" t="s">
        <v>224</v>
      </c>
      <c r="AA56" s="872"/>
      <c r="AB56" s="297" t="s">
        <v>225</v>
      </c>
      <c r="AC56" s="273"/>
      <c r="AD56" s="70"/>
      <c r="AE56" s="163"/>
      <c r="AF56" s="163"/>
      <c r="AG56" s="163"/>
      <c r="AH56" s="894"/>
    </row>
    <row r="57" spans="6:34" ht="15" customHeight="1" thickBot="1" x14ac:dyDescent="0.25">
      <c r="H57" s="31" t="s">
        <v>228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868"/>
      <c r="X57" s="28" t="s">
        <v>24</v>
      </c>
      <c r="Y57" s="868"/>
      <c r="Z57" s="110" t="s">
        <v>377</v>
      </c>
      <c r="AA57" s="870"/>
      <c r="AB57" s="28" t="s">
        <v>25</v>
      </c>
      <c r="AC57" s="723" t="b">
        <f t="shared" si="3"/>
        <v>0</v>
      </c>
      <c r="AD57" s="70">
        <v>1</v>
      </c>
      <c r="AE57" s="914"/>
      <c r="AF57" s="914"/>
      <c r="AG57" s="544">
        <v>25</v>
      </c>
      <c r="AH57" s="894"/>
    </row>
    <row r="58" spans="6:34" ht="15" customHeight="1" thickBot="1" x14ac:dyDescent="0.35">
      <c r="F58" s="605"/>
      <c r="G58" s="605"/>
      <c r="H58" s="611" t="s">
        <v>229</v>
      </c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28"/>
      <c r="W58" s="868"/>
      <c r="X58" s="110" t="s">
        <v>24</v>
      </c>
      <c r="Y58" s="113"/>
      <c r="Z58" s="28"/>
      <c r="AA58" s="870"/>
      <c r="AB58" s="110" t="s">
        <v>25</v>
      </c>
      <c r="AC58" s="723" t="b">
        <f t="shared" si="3"/>
        <v>0</v>
      </c>
      <c r="AD58" s="70">
        <v>1</v>
      </c>
      <c r="AE58" s="914"/>
      <c r="AF58" s="914"/>
      <c r="AG58" s="544">
        <v>25</v>
      </c>
      <c r="AH58" s="894"/>
    </row>
    <row r="59" spans="6:34" ht="15" customHeight="1" x14ac:dyDescent="0.3">
      <c r="F59" s="605"/>
      <c r="G59" s="605"/>
      <c r="H59" s="609" t="s">
        <v>1192</v>
      </c>
      <c r="I59" s="610"/>
      <c r="J59" s="610"/>
      <c r="K59" s="610"/>
      <c r="L59" s="610"/>
      <c r="M59" s="610"/>
      <c r="N59" s="610"/>
      <c r="O59" s="610"/>
      <c r="P59" s="610"/>
      <c r="Q59" s="610"/>
      <c r="R59" s="610"/>
      <c r="S59" s="610"/>
      <c r="T59" s="610"/>
      <c r="U59" s="610"/>
      <c r="V59" s="23"/>
      <c r="W59" s="1077"/>
      <c r="X59" s="386" t="s">
        <v>32</v>
      </c>
      <c r="Y59" s="657"/>
      <c r="Z59" s="149" t="s">
        <v>356</v>
      </c>
      <c r="AA59" s="1078"/>
      <c r="AB59" s="508" t="s">
        <v>1193</v>
      </c>
      <c r="AC59" s="723" t="b">
        <f t="shared" si="3"/>
        <v>0</v>
      </c>
      <c r="AD59" s="137">
        <v>1</v>
      </c>
      <c r="AE59" s="966"/>
      <c r="AF59" s="966"/>
      <c r="AG59" s="544"/>
      <c r="AH59" s="898"/>
    </row>
    <row r="60" spans="6:34" ht="15" customHeight="1" thickBot="1" x14ac:dyDescent="0.35">
      <c r="F60" s="292"/>
      <c r="G60" s="292"/>
      <c r="H60" s="442" t="s">
        <v>848</v>
      </c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6"/>
      <c r="W60" s="869"/>
      <c r="X60" s="225" t="s">
        <v>24</v>
      </c>
      <c r="Y60" s="108"/>
      <c r="Z60" s="6"/>
      <c r="AA60" s="872"/>
      <c r="AB60" s="225" t="s">
        <v>25</v>
      </c>
      <c r="AC60" s="723" t="b">
        <f t="shared" si="3"/>
        <v>0</v>
      </c>
      <c r="AD60" s="137">
        <v>1</v>
      </c>
      <c r="AE60" s="966"/>
      <c r="AF60" s="966"/>
      <c r="AG60" s="547">
        <v>25</v>
      </c>
      <c r="AH60" s="1008"/>
    </row>
    <row r="61" spans="6:34" ht="15" customHeight="1" thickBot="1" x14ac:dyDescent="0.35">
      <c r="F61" s="292"/>
      <c r="G61" s="292"/>
      <c r="H61" s="1200" t="s">
        <v>857</v>
      </c>
      <c r="I61" s="1201"/>
      <c r="J61" s="1201"/>
      <c r="K61" s="1201"/>
      <c r="L61" s="1201"/>
      <c r="M61" s="1201"/>
      <c r="N61" s="1201"/>
      <c r="O61" s="1201"/>
      <c r="P61" s="1201"/>
      <c r="Q61" s="1201"/>
      <c r="R61" s="1201"/>
      <c r="S61" s="1201"/>
      <c r="T61" s="1201"/>
      <c r="U61" s="1201"/>
      <c r="V61" s="1255"/>
      <c r="W61" s="868"/>
      <c r="X61" s="454" t="s">
        <v>25</v>
      </c>
      <c r="Y61" s="227"/>
      <c r="Z61" s="497"/>
      <c r="AA61" s="870"/>
      <c r="AB61" s="445" t="s">
        <v>24</v>
      </c>
      <c r="AC61" s="723" t="b">
        <f t="shared" si="3"/>
        <v>0</v>
      </c>
      <c r="AD61" s="70">
        <v>1</v>
      </c>
      <c r="AE61" s="914"/>
      <c r="AF61" s="914"/>
      <c r="AG61" s="544">
        <v>22</v>
      </c>
      <c r="AH61" s="949"/>
    </row>
    <row r="62" spans="6:34" ht="15" customHeight="1" thickTop="1" thickBot="1" x14ac:dyDescent="0.25">
      <c r="H62" s="95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136"/>
      <c r="X62" s="19"/>
      <c r="Y62" s="136"/>
      <c r="Z62" s="354" t="s">
        <v>863</v>
      </c>
      <c r="AA62" s="136"/>
      <c r="AB62" s="103"/>
      <c r="AC62" s="121">
        <f>(AC35*AD35+AC50*AD50)/(AD35+AD50)</f>
        <v>0</v>
      </c>
      <c r="AD62" s="135">
        <v>2</v>
      </c>
      <c r="AE62" s="766" t="str">
        <f>COUNTA(AE36:AE61)&amp;"/"&amp;20</f>
        <v>0/20</v>
      </c>
      <c r="AF62" s="766" t="str">
        <f>COUNTA(AF36:AF61)&amp;"/"&amp;20</f>
        <v>0/20</v>
      </c>
      <c r="AG62" s="174"/>
      <c r="AH62" s="98"/>
    </row>
    <row r="63" spans="6:34" ht="15" customHeight="1" thickTop="1" x14ac:dyDescent="0.2">
      <c r="AE63" s="749"/>
      <c r="AF63" s="749"/>
      <c r="AG63" s="165"/>
    </row>
    <row r="64" spans="6:34" ht="15" customHeight="1" thickBot="1" x14ac:dyDescent="0.3">
      <c r="G64" s="3" t="s">
        <v>842</v>
      </c>
      <c r="AF64" s="749"/>
      <c r="AG64" s="165"/>
    </row>
    <row r="65" spans="8:34" ht="15" customHeight="1" thickTop="1" thickBot="1" x14ac:dyDescent="0.25">
      <c r="H65" s="1107" t="s">
        <v>0</v>
      </c>
      <c r="I65" s="1108"/>
      <c r="J65" s="1108"/>
      <c r="K65" s="1108"/>
      <c r="L65" s="1108"/>
      <c r="M65" s="1108"/>
      <c r="N65" s="1108"/>
      <c r="O65" s="1108"/>
      <c r="P65" s="1108"/>
      <c r="Q65" s="1108"/>
      <c r="R65" s="1108"/>
      <c r="S65" s="1108"/>
      <c r="T65" s="1108"/>
      <c r="U65" s="1108"/>
      <c r="V65" s="1108"/>
      <c r="W65" s="14">
        <v>0</v>
      </c>
      <c r="X65" s="57"/>
      <c r="Y65" s="14">
        <v>1</v>
      </c>
      <c r="Z65" s="57"/>
      <c r="AA65" s="14">
        <v>3</v>
      </c>
      <c r="AB65" s="43"/>
      <c r="AC65" s="14" t="s">
        <v>18</v>
      </c>
      <c r="AD65" s="14" t="s">
        <v>1</v>
      </c>
      <c r="AE65" s="4" t="s">
        <v>390</v>
      </c>
      <c r="AF65" s="14" t="s">
        <v>389</v>
      </c>
      <c r="AG65" s="14" t="s">
        <v>1060</v>
      </c>
      <c r="AH65" s="60" t="s">
        <v>2</v>
      </c>
    </row>
    <row r="66" spans="8:34" ht="15" customHeight="1" thickTop="1" thickBot="1" x14ac:dyDescent="0.25">
      <c r="H66" s="31" t="s">
        <v>541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868"/>
      <c r="X66" s="28" t="s">
        <v>24</v>
      </c>
      <c r="Y66" s="654"/>
      <c r="Z66" s="28"/>
      <c r="AA66" s="870"/>
      <c r="AB66" s="28" t="s">
        <v>25</v>
      </c>
      <c r="AC66" s="723" t="b">
        <f t="shared" ref="AC66:AC78" si="4">IF(W66="x",0,IF(Y66="x",1,IF(AA66="x",3)))</f>
        <v>0</v>
      </c>
      <c r="AD66" s="70">
        <v>1</v>
      </c>
      <c r="AE66" s="914"/>
      <c r="AF66" s="914"/>
      <c r="AG66" s="604" t="s">
        <v>1242</v>
      </c>
      <c r="AH66" s="894"/>
    </row>
    <row r="67" spans="8:34" ht="15" customHeight="1" thickBot="1" x14ac:dyDescent="0.25">
      <c r="H67" s="31" t="s">
        <v>835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868"/>
      <c r="X67" s="28" t="s">
        <v>24</v>
      </c>
      <c r="Y67" s="654"/>
      <c r="Z67" s="28"/>
      <c r="AA67" s="870"/>
      <c r="AB67" s="28" t="s">
        <v>25</v>
      </c>
      <c r="AC67" s="723" t="b">
        <f t="shared" si="4"/>
        <v>0</v>
      </c>
      <c r="AD67" s="70">
        <v>1</v>
      </c>
      <c r="AE67" s="914"/>
      <c r="AF67" s="914"/>
      <c r="AG67" s="604" t="s">
        <v>1242</v>
      </c>
      <c r="AH67" s="894"/>
    </row>
    <row r="68" spans="8:34" ht="15" customHeight="1" thickBot="1" x14ac:dyDescent="0.25">
      <c r="H68" s="31" t="s">
        <v>836</v>
      </c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207"/>
      <c r="W68" s="1005"/>
      <c r="X68" s="28" t="s">
        <v>24</v>
      </c>
      <c r="Y68" s="654"/>
      <c r="Z68" s="28"/>
      <c r="AA68" s="870"/>
      <c r="AB68" s="28" t="s">
        <v>25</v>
      </c>
      <c r="AC68" s="723" t="b">
        <f t="shared" si="4"/>
        <v>0</v>
      </c>
      <c r="AD68" s="70">
        <v>1</v>
      </c>
      <c r="AE68" s="914"/>
      <c r="AF68" s="914"/>
      <c r="AG68" s="523">
        <v>26</v>
      </c>
      <c r="AH68" s="894"/>
    </row>
    <row r="69" spans="8:34" ht="15" customHeight="1" thickBot="1" x14ac:dyDescent="0.25">
      <c r="H69" s="31" t="s">
        <v>544</v>
      </c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343"/>
      <c r="V69" s="343"/>
      <c r="W69" s="1005"/>
      <c r="X69" s="110" t="s">
        <v>24</v>
      </c>
      <c r="Y69" s="654"/>
      <c r="Z69" s="28"/>
      <c r="AA69" s="870"/>
      <c r="AB69" s="110" t="s">
        <v>25</v>
      </c>
      <c r="AC69" s="723" t="b">
        <f t="shared" si="4"/>
        <v>0</v>
      </c>
      <c r="AD69" s="70">
        <v>1</v>
      </c>
      <c r="AE69" s="914"/>
      <c r="AF69" s="914"/>
      <c r="AG69" s="523">
        <v>24</v>
      </c>
      <c r="AH69" s="894"/>
    </row>
    <row r="70" spans="8:34" ht="15" customHeight="1" thickBot="1" x14ac:dyDescent="0.25">
      <c r="H70" s="31" t="s">
        <v>837</v>
      </c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43"/>
      <c r="V70" s="343"/>
      <c r="W70" s="1005"/>
      <c r="X70" s="110" t="s">
        <v>24</v>
      </c>
      <c r="Y70" s="654"/>
      <c r="Z70" s="28"/>
      <c r="AA70" s="870"/>
      <c r="AB70" s="110" t="s">
        <v>25</v>
      </c>
      <c r="AC70" s="723" t="b">
        <f t="shared" si="4"/>
        <v>0</v>
      </c>
      <c r="AD70" s="70">
        <v>1</v>
      </c>
      <c r="AE70" s="914"/>
      <c r="AF70" s="914"/>
      <c r="AG70" s="544">
        <v>25</v>
      </c>
      <c r="AH70" s="894"/>
    </row>
    <row r="71" spans="8:34" ht="15" customHeight="1" thickBot="1" x14ac:dyDescent="0.25">
      <c r="H71" s="31" t="s">
        <v>876</v>
      </c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43"/>
      <c r="V71" s="343"/>
      <c r="W71" s="1079"/>
      <c r="X71" s="110" t="s">
        <v>25</v>
      </c>
      <c r="Y71" s="654"/>
      <c r="Z71" s="28"/>
      <c r="AA71" s="887"/>
      <c r="AB71" s="110" t="s">
        <v>24</v>
      </c>
      <c r="AC71" s="723" t="b">
        <f t="shared" si="4"/>
        <v>0</v>
      </c>
      <c r="AD71" s="70">
        <v>1</v>
      </c>
      <c r="AE71" s="914"/>
      <c r="AF71" s="914"/>
      <c r="AG71" s="604" t="s">
        <v>1242</v>
      </c>
      <c r="AH71" s="894"/>
    </row>
    <row r="72" spans="8:34" ht="15" customHeight="1" thickBot="1" x14ac:dyDescent="0.25">
      <c r="H72" s="433" t="s">
        <v>838</v>
      </c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43"/>
      <c r="V72" s="343"/>
      <c r="W72" s="1005"/>
      <c r="X72" s="110" t="s">
        <v>25</v>
      </c>
      <c r="Y72" s="654"/>
      <c r="Z72" s="28"/>
      <c r="AA72" s="870"/>
      <c r="AB72" s="110" t="s">
        <v>24</v>
      </c>
      <c r="AC72" s="723" t="b">
        <f t="shared" si="4"/>
        <v>0</v>
      </c>
      <c r="AD72" s="70">
        <v>1</v>
      </c>
      <c r="AE72" s="914"/>
      <c r="AF72" s="914"/>
      <c r="AG72" s="612">
        <v>25</v>
      </c>
      <c r="AH72" s="894"/>
    </row>
    <row r="73" spans="8:34" ht="15" customHeight="1" thickBot="1" x14ac:dyDescent="0.25">
      <c r="H73" s="31" t="s">
        <v>215</v>
      </c>
      <c r="I73" s="399"/>
      <c r="J73" s="399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43"/>
      <c r="V73" s="343"/>
      <c r="W73" s="1005"/>
      <c r="X73" s="110" t="s">
        <v>24</v>
      </c>
      <c r="Y73" s="654"/>
      <c r="Z73" s="28"/>
      <c r="AA73" s="870"/>
      <c r="AB73" s="110" t="s">
        <v>25</v>
      </c>
      <c r="AC73" s="723" t="b">
        <f t="shared" si="4"/>
        <v>0</v>
      </c>
      <c r="AD73" s="70">
        <v>1</v>
      </c>
      <c r="AE73" s="914"/>
      <c r="AF73" s="914"/>
      <c r="AG73" s="613">
        <v>3</v>
      </c>
      <c r="AH73" s="894"/>
    </row>
    <row r="74" spans="8:34" ht="15" customHeight="1" thickBot="1" x14ac:dyDescent="0.25">
      <c r="H74" s="433" t="s">
        <v>540</v>
      </c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43"/>
      <c r="V74" s="343"/>
      <c r="W74" s="1005"/>
      <c r="X74" s="110" t="s">
        <v>839</v>
      </c>
      <c r="Y74" s="654"/>
      <c r="Z74" s="28"/>
      <c r="AA74" s="870"/>
      <c r="AB74" s="110" t="s">
        <v>35</v>
      </c>
      <c r="AC74" s="723" t="b">
        <f t="shared" si="4"/>
        <v>0</v>
      </c>
      <c r="AD74" s="70">
        <v>1</v>
      </c>
      <c r="AE74" s="914"/>
      <c r="AF74" s="914"/>
      <c r="AG74" s="604" t="s">
        <v>1242</v>
      </c>
      <c r="AH74" s="894"/>
    </row>
    <row r="75" spans="8:34" ht="15" customHeight="1" thickBot="1" x14ac:dyDescent="0.25">
      <c r="H75" s="31" t="s">
        <v>214</v>
      </c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43"/>
      <c r="V75" s="343"/>
      <c r="W75" s="1005"/>
      <c r="X75" s="110" t="s">
        <v>24</v>
      </c>
      <c r="Y75" s="654"/>
      <c r="Z75" s="28"/>
      <c r="AA75" s="870"/>
      <c r="AB75" s="110" t="s">
        <v>25</v>
      </c>
      <c r="AC75" s="723" t="b">
        <f t="shared" si="4"/>
        <v>0</v>
      </c>
      <c r="AD75" s="70">
        <v>1</v>
      </c>
      <c r="AE75" s="914"/>
      <c r="AF75" s="914"/>
      <c r="AG75" s="613">
        <v>23</v>
      </c>
      <c r="AH75" s="894"/>
    </row>
    <row r="76" spans="8:34" ht="15" customHeight="1" thickBot="1" x14ac:dyDescent="0.25">
      <c r="H76" s="31" t="s">
        <v>539</v>
      </c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43"/>
      <c r="V76" s="343"/>
      <c r="W76" s="1005"/>
      <c r="X76" s="110" t="s">
        <v>24</v>
      </c>
      <c r="Y76" s="654"/>
      <c r="Z76" s="28"/>
      <c r="AA76" s="870"/>
      <c r="AB76" s="110" t="s">
        <v>25</v>
      </c>
      <c r="AC76" s="723" t="b">
        <f t="shared" si="4"/>
        <v>0</v>
      </c>
      <c r="AD76" s="70">
        <v>1</v>
      </c>
      <c r="AE76" s="914"/>
      <c r="AF76" s="914"/>
      <c r="AG76" s="604" t="s">
        <v>1241</v>
      </c>
      <c r="AH76" s="894"/>
    </row>
    <row r="77" spans="8:34" ht="15" customHeight="1" thickBot="1" x14ac:dyDescent="0.25">
      <c r="H77" s="31" t="s">
        <v>216</v>
      </c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43"/>
      <c r="V77" s="343"/>
      <c r="W77" s="1005"/>
      <c r="X77" s="110" t="s">
        <v>24</v>
      </c>
      <c r="Y77" s="654"/>
      <c r="Z77" s="28"/>
      <c r="AA77" s="870"/>
      <c r="AB77" s="110" t="s">
        <v>25</v>
      </c>
      <c r="AC77" s="723" t="b">
        <f t="shared" si="4"/>
        <v>0</v>
      </c>
      <c r="AD77" s="70">
        <v>1</v>
      </c>
      <c r="AE77" s="914"/>
      <c r="AF77" s="914"/>
      <c r="AG77" s="604" t="s">
        <v>1241</v>
      </c>
      <c r="AH77" s="894"/>
    </row>
    <row r="78" spans="8:34" ht="15" customHeight="1" thickBot="1" x14ac:dyDescent="0.25">
      <c r="H78" s="277" t="s">
        <v>1194</v>
      </c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140"/>
      <c r="V78" s="140"/>
      <c r="W78" s="1005"/>
      <c r="X78" s="225" t="s">
        <v>24</v>
      </c>
      <c r="Y78" s="108"/>
      <c r="Z78" s="6"/>
      <c r="AA78" s="870"/>
      <c r="AB78" s="471" t="s">
        <v>25</v>
      </c>
      <c r="AC78" s="723" t="b">
        <f t="shared" si="4"/>
        <v>0</v>
      </c>
      <c r="AD78" s="70">
        <v>1</v>
      </c>
      <c r="AE78" s="1080"/>
      <c r="AF78" s="1080"/>
      <c r="AG78" s="396">
        <v>49</v>
      </c>
      <c r="AH78" s="896"/>
    </row>
    <row r="79" spans="8:34" ht="15" customHeight="1" thickTop="1" thickBot="1" x14ac:dyDescent="0.25">
      <c r="H79" s="95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136"/>
      <c r="X79" s="97"/>
      <c r="Y79" s="141"/>
      <c r="Z79" s="99" t="s">
        <v>843</v>
      </c>
      <c r="AA79" s="136"/>
      <c r="AB79" s="99"/>
      <c r="AC79" s="449">
        <f>(AC66+AC67+AC68+AC69+AC70+AC71+AC72+AC73+AC74+AC75+AC76+AC77+AC78)/13</f>
        <v>0</v>
      </c>
      <c r="AD79" s="767">
        <v>2</v>
      </c>
      <c r="AE79" s="864" t="str">
        <f>COUNTA(AE66:AE78)&amp;"/"&amp;13</f>
        <v>0/13</v>
      </c>
      <c r="AF79" s="864" t="str">
        <f>COUNTA(AF66:AF78)&amp;"/"&amp;13</f>
        <v>0/13</v>
      </c>
      <c r="AG79" s="174"/>
      <c r="AH79" s="98"/>
    </row>
    <row r="80" spans="8:34" ht="15" customHeight="1" thickTop="1" x14ac:dyDescent="0.2">
      <c r="AE80" s="749"/>
      <c r="AF80" s="749"/>
      <c r="AG80" s="165"/>
    </row>
    <row r="81" spans="7:34" ht="15" customHeight="1" thickBot="1" x14ac:dyDescent="0.3">
      <c r="G81" s="3" t="s">
        <v>526</v>
      </c>
      <c r="AF81" s="749"/>
      <c r="AG81" s="165"/>
    </row>
    <row r="82" spans="7:34" ht="15" customHeight="1" thickTop="1" thickBot="1" x14ac:dyDescent="0.25">
      <c r="H82" s="1107" t="s">
        <v>0</v>
      </c>
      <c r="I82" s="1108"/>
      <c r="J82" s="1108"/>
      <c r="K82" s="1108"/>
      <c r="L82" s="1108"/>
      <c r="M82" s="1108"/>
      <c r="N82" s="1108"/>
      <c r="O82" s="1108"/>
      <c r="P82" s="1108"/>
      <c r="Q82" s="1108"/>
      <c r="R82" s="1108"/>
      <c r="S82" s="1108"/>
      <c r="T82" s="1108"/>
      <c r="U82" s="1108"/>
      <c r="V82" s="1108"/>
      <c r="W82" s="14">
        <v>0</v>
      </c>
      <c r="X82" s="57"/>
      <c r="Y82" s="14">
        <v>1</v>
      </c>
      <c r="Z82" s="57"/>
      <c r="AA82" s="14">
        <v>3</v>
      </c>
      <c r="AB82" s="43"/>
      <c r="AC82" s="14" t="s">
        <v>18</v>
      </c>
      <c r="AD82" s="14" t="s">
        <v>1</v>
      </c>
      <c r="AE82" s="4" t="s">
        <v>390</v>
      </c>
      <c r="AF82" s="14" t="s">
        <v>389</v>
      </c>
      <c r="AG82" s="14" t="s">
        <v>1060</v>
      </c>
      <c r="AH82" s="60" t="s">
        <v>2</v>
      </c>
    </row>
    <row r="83" spans="7:34" ht="15" customHeight="1" thickTop="1" thickBot="1" x14ac:dyDescent="0.25">
      <c r="H83" s="1145" t="s">
        <v>527</v>
      </c>
      <c r="I83" s="1146"/>
      <c r="J83" s="1146"/>
      <c r="K83" s="1147"/>
      <c r="L83" s="23"/>
      <c r="M83" s="23"/>
      <c r="N83" s="23"/>
      <c r="O83" s="23"/>
      <c r="P83" s="23"/>
      <c r="Q83" s="23"/>
      <c r="R83" s="6"/>
      <c r="S83" s="23"/>
      <c r="T83" s="23"/>
      <c r="U83" s="23"/>
      <c r="V83" s="23"/>
      <c r="W83" s="371"/>
      <c r="X83" s="6"/>
      <c r="Y83" s="108"/>
      <c r="Z83" s="6"/>
      <c r="AA83" s="261"/>
      <c r="AB83" s="6"/>
      <c r="AC83" s="145" t="b">
        <f>AC84</f>
        <v>0</v>
      </c>
      <c r="AD83" s="763">
        <v>2</v>
      </c>
      <c r="AE83" s="131"/>
      <c r="AF83" s="163"/>
      <c r="AG83" s="161"/>
      <c r="AH83" s="894"/>
    </row>
    <row r="84" spans="7:34" ht="15" customHeight="1" thickBot="1" x14ac:dyDescent="0.25">
      <c r="H84" s="31" t="s">
        <v>849</v>
      </c>
      <c r="I84" s="28"/>
      <c r="J84" s="28"/>
      <c r="K84" s="28"/>
      <c r="L84" s="28"/>
      <c r="M84" s="28"/>
      <c r="N84" s="28"/>
      <c r="O84" s="28"/>
      <c r="P84" s="28"/>
      <c r="Q84" s="28"/>
      <c r="R84" s="178"/>
      <c r="S84" s="28"/>
      <c r="T84" s="28"/>
      <c r="U84" s="28"/>
      <c r="V84" s="28"/>
      <c r="W84" s="868"/>
      <c r="X84" s="110" t="s">
        <v>1085</v>
      </c>
      <c r="Y84" s="654"/>
      <c r="Z84" s="28"/>
      <c r="AA84" s="870"/>
      <c r="AB84" s="240" t="s">
        <v>1084</v>
      </c>
      <c r="AC84" s="723" t="b">
        <f t="shared" ref="AC84" si="5">IF(W84="x",0,IF(Y84="x",1,IF(AA84="x",3)))</f>
        <v>0</v>
      </c>
      <c r="AD84" s="70">
        <v>1</v>
      </c>
      <c r="AE84" s="914"/>
      <c r="AF84" s="914"/>
      <c r="AG84" s="523">
        <v>27</v>
      </c>
      <c r="AH84" s="894"/>
    </row>
    <row r="85" spans="7:34" ht="15" customHeight="1" x14ac:dyDescent="0.2">
      <c r="H85" s="31" t="s">
        <v>529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369"/>
      <c r="X85" s="110"/>
      <c r="Y85" s="654"/>
      <c r="Z85" s="28"/>
      <c r="AA85" s="108"/>
      <c r="AB85" s="240"/>
      <c r="AC85" s="273"/>
      <c r="AD85" s="70"/>
      <c r="AE85" s="70"/>
      <c r="AF85" s="163"/>
      <c r="AG85" s="163"/>
      <c r="AH85" s="894"/>
    </row>
    <row r="86" spans="7:34" ht="15" customHeight="1" x14ac:dyDescent="0.2">
      <c r="H86" s="31" t="s">
        <v>528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498"/>
      <c r="X86" s="295"/>
      <c r="Y86" s="51"/>
      <c r="Z86" s="64"/>
      <c r="AA86" s="51"/>
      <c r="AB86" s="419"/>
      <c r="AC86" s="273"/>
      <c r="AD86" s="70"/>
      <c r="AE86" s="70"/>
      <c r="AF86" s="163"/>
      <c r="AG86" s="163"/>
      <c r="AH86" s="894"/>
    </row>
    <row r="87" spans="7:34" ht="15" customHeight="1" thickBot="1" x14ac:dyDescent="0.25">
      <c r="H87" s="1123" t="s">
        <v>530</v>
      </c>
      <c r="I87" s="1124"/>
      <c r="J87" s="1124"/>
      <c r="K87" s="1124"/>
      <c r="L87" s="1124"/>
      <c r="M87" s="1125"/>
      <c r="N87" s="28"/>
      <c r="O87" s="28"/>
      <c r="P87" s="28"/>
      <c r="Q87" s="28"/>
      <c r="R87" s="28"/>
      <c r="S87" s="28"/>
      <c r="T87" s="28"/>
      <c r="U87" s="28"/>
      <c r="V87" s="28"/>
      <c r="W87" s="369"/>
      <c r="X87" s="28"/>
      <c r="Y87" s="108"/>
      <c r="Z87" s="28"/>
      <c r="AA87" s="108"/>
      <c r="AB87" s="28"/>
      <c r="AC87" s="145">
        <f>(AC88+AC91+AC92)/3</f>
        <v>0</v>
      </c>
      <c r="AD87" s="133">
        <v>2</v>
      </c>
      <c r="AE87" s="70"/>
      <c r="AF87" s="163"/>
      <c r="AG87" s="163"/>
      <c r="AH87" s="894"/>
    </row>
    <row r="88" spans="7:34" ht="15" customHeight="1" thickBot="1" x14ac:dyDescent="0.25">
      <c r="H88" s="31" t="s">
        <v>850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868"/>
      <c r="X88" s="110" t="s">
        <v>31</v>
      </c>
      <c r="Y88" s="868"/>
      <c r="Z88" s="110" t="s">
        <v>32</v>
      </c>
      <c r="AA88" s="870"/>
      <c r="AB88" s="110" t="s">
        <v>36</v>
      </c>
      <c r="AC88" s="723" t="b">
        <f t="shared" ref="AC88" si="6">IF(W88="x",0,IF(Y88="x",1,IF(AA88="x",3)))</f>
        <v>0</v>
      </c>
      <c r="AD88" s="70">
        <v>1</v>
      </c>
      <c r="AE88" s="914"/>
      <c r="AF88" s="914"/>
      <c r="AG88" s="564">
        <v>28</v>
      </c>
      <c r="AH88" s="894"/>
    </row>
    <row r="89" spans="7:34" ht="15" customHeight="1" thickBot="1" x14ac:dyDescent="0.25">
      <c r="H89" s="31" t="s">
        <v>851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868"/>
      <c r="X89" s="295" t="s">
        <v>531</v>
      </c>
      <c r="Y89" s="868"/>
      <c r="Z89" s="110" t="s">
        <v>532</v>
      </c>
      <c r="AA89" s="870"/>
      <c r="AB89" s="110" t="s">
        <v>533</v>
      </c>
      <c r="AC89" s="273"/>
      <c r="AD89" s="70"/>
      <c r="AE89" s="70"/>
      <c r="AF89" s="163"/>
      <c r="AG89" s="163"/>
      <c r="AH89" s="894"/>
    </row>
    <row r="90" spans="7:34" ht="15" customHeight="1" thickBot="1" x14ac:dyDescent="0.25">
      <c r="H90" s="27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868"/>
      <c r="X90" s="110" t="s">
        <v>486</v>
      </c>
      <c r="Y90" s="108"/>
      <c r="Z90" s="28"/>
      <c r="AA90" s="656"/>
      <c r="AB90" s="28"/>
      <c r="AC90" s="273"/>
      <c r="AD90" s="70"/>
      <c r="AE90" s="70"/>
      <c r="AF90" s="163"/>
      <c r="AG90" s="163"/>
      <c r="AH90" s="894"/>
    </row>
    <row r="91" spans="7:34" ht="15" customHeight="1" thickBot="1" x14ac:dyDescent="0.25">
      <c r="H91" s="31" t="s">
        <v>852</v>
      </c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868"/>
      <c r="X91" s="28" t="s">
        <v>24</v>
      </c>
      <c r="Y91" s="203"/>
      <c r="Z91" s="28"/>
      <c r="AA91" s="870"/>
      <c r="AB91" s="28" t="s">
        <v>25</v>
      </c>
      <c r="AC91" s="723" t="b">
        <f t="shared" ref="AC91:AC103" si="7">IF(W91="x",0,IF(Y91="x",1,IF(AA91="x",3)))</f>
        <v>0</v>
      </c>
      <c r="AD91" s="70">
        <v>1</v>
      </c>
      <c r="AE91" s="914"/>
      <c r="AF91" s="914"/>
      <c r="AG91" s="395">
        <v>1</v>
      </c>
      <c r="AH91" s="894"/>
    </row>
    <row r="92" spans="7:34" ht="15" customHeight="1" thickBot="1" x14ac:dyDescent="0.25">
      <c r="H92" s="31" t="s">
        <v>535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868"/>
      <c r="X92" s="110" t="s">
        <v>34</v>
      </c>
      <c r="Y92" s="869"/>
      <c r="Z92" s="110" t="s">
        <v>858</v>
      </c>
      <c r="AA92" s="870"/>
      <c r="AB92" s="110" t="s">
        <v>853</v>
      </c>
      <c r="AC92" s="723" t="b">
        <f t="shared" si="7"/>
        <v>0</v>
      </c>
      <c r="AD92" s="70">
        <v>1</v>
      </c>
      <c r="AE92" s="914"/>
      <c r="AF92" s="914"/>
      <c r="AG92" s="604"/>
      <c r="AH92" s="894"/>
    </row>
    <row r="93" spans="7:34" ht="15" customHeight="1" thickBot="1" x14ac:dyDescent="0.25">
      <c r="H93" s="1123" t="s">
        <v>536</v>
      </c>
      <c r="I93" s="1124"/>
      <c r="J93" s="1124"/>
      <c r="K93" s="1125"/>
      <c r="L93" s="152"/>
      <c r="M93" s="64"/>
      <c r="N93" s="28"/>
      <c r="O93" s="28"/>
      <c r="P93" s="28"/>
      <c r="Q93" s="28"/>
      <c r="R93" s="28"/>
      <c r="S93" s="28"/>
      <c r="T93" s="28"/>
      <c r="U93" s="28"/>
      <c r="V93" s="28"/>
      <c r="W93" s="369"/>
      <c r="X93" s="28"/>
      <c r="Y93" s="657"/>
      <c r="Z93" s="28"/>
      <c r="AA93" s="108"/>
      <c r="AB93" s="28"/>
      <c r="AC93" s="145">
        <f>(AC94+AC96+AC97+AC98)/4</f>
        <v>0</v>
      </c>
      <c r="AD93" s="133">
        <v>2</v>
      </c>
      <c r="AE93" s="70"/>
      <c r="AF93" s="163"/>
      <c r="AG93" s="163"/>
      <c r="AH93" s="894"/>
    </row>
    <row r="94" spans="7:34" ht="15" customHeight="1" thickBot="1" x14ac:dyDescent="0.25">
      <c r="H94" s="444" t="s">
        <v>854</v>
      </c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207"/>
      <c r="W94" s="1005"/>
      <c r="X94" s="110" t="s">
        <v>24</v>
      </c>
      <c r="Y94" s="654"/>
      <c r="Z94" s="28"/>
      <c r="AA94" s="870"/>
      <c r="AB94" s="110" t="s">
        <v>25</v>
      </c>
      <c r="AC94" s="723" t="b">
        <f t="shared" si="7"/>
        <v>0</v>
      </c>
      <c r="AD94" s="70">
        <v>1</v>
      </c>
      <c r="AE94" s="914"/>
      <c r="AF94" s="914"/>
      <c r="AG94" s="604">
        <v>54</v>
      </c>
      <c r="AH94" s="894"/>
    </row>
    <row r="95" spans="7:34" ht="15" customHeight="1" thickBot="1" x14ac:dyDescent="0.25">
      <c r="H95" s="31" t="s">
        <v>855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02"/>
      <c r="X95" s="28"/>
      <c r="Y95" s="261"/>
      <c r="Z95" s="28"/>
      <c r="AA95" s="656"/>
      <c r="AB95" s="42"/>
      <c r="AC95" s="659"/>
      <c r="AD95" s="70"/>
      <c r="AE95" s="70"/>
      <c r="AF95" s="163"/>
      <c r="AG95" s="163"/>
      <c r="AH95" s="894"/>
    </row>
    <row r="96" spans="7:34" ht="15" customHeight="1" thickBot="1" x14ac:dyDescent="0.25">
      <c r="H96" s="31" t="s">
        <v>869</v>
      </c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868"/>
      <c r="X96" s="110" t="s">
        <v>24</v>
      </c>
      <c r="Y96" s="261"/>
      <c r="Z96" s="28"/>
      <c r="AA96" s="870"/>
      <c r="AB96" s="110" t="s">
        <v>25</v>
      </c>
      <c r="AC96" s="723" t="b">
        <f t="shared" si="7"/>
        <v>0</v>
      </c>
      <c r="AD96" s="70">
        <v>1</v>
      </c>
      <c r="AE96" s="914"/>
      <c r="AF96" s="914"/>
      <c r="AG96" s="523">
        <v>28</v>
      </c>
      <c r="AH96" s="894"/>
    </row>
    <row r="97" spans="7:34" ht="15" customHeight="1" thickBot="1" x14ac:dyDescent="0.25">
      <c r="H97" s="31" t="s">
        <v>867</v>
      </c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868"/>
      <c r="X97" s="110" t="s">
        <v>24</v>
      </c>
      <c r="Y97" s="654"/>
      <c r="Z97" s="110"/>
      <c r="AA97" s="870"/>
      <c r="AB97" s="110" t="s">
        <v>25</v>
      </c>
      <c r="AC97" s="723" t="b">
        <f t="shared" si="7"/>
        <v>0</v>
      </c>
      <c r="AD97" s="70">
        <v>1</v>
      </c>
      <c r="AE97" s="914"/>
      <c r="AF97" s="914"/>
      <c r="AG97" s="523">
        <v>22</v>
      </c>
      <c r="AH97" s="894"/>
    </row>
    <row r="98" spans="7:34" ht="15" customHeight="1" thickBot="1" x14ac:dyDescent="0.25">
      <c r="H98" s="31" t="s">
        <v>856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868"/>
      <c r="X98" s="110" t="s">
        <v>1087</v>
      </c>
      <c r="Y98" s="654"/>
      <c r="Z98" s="28"/>
      <c r="AA98" s="870"/>
      <c r="AB98" s="110" t="s">
        <v>868</v>
      </c>
      <c r="AC98" s="723" t="b">
        <f t="shared" si="7"/>
        <v>0</v>
      </c>
      <c r="AD98" s="70">
        <v>1</v>
      </c>
      <c r="AE98" s="914"/>
      <c r="AF98" s="914"/>
      <c r="AG98" s="523">
        <v>22</v>
      </c>
      <c r="AH98" s="894"/>
    </row>
    <row r="99" spans="7:34" ht="15" customHeight="1" thickBot="1" x14ac:dyDescent="0.25">
      <c r="H99" s="1123" t="s">
        <v>537</v>
      </c>
      <c r="I99" s="1124"/>
      <c r="J99" s="1124"/>
      <c r="K99" s="1125"/>
      <c r="L99" s="208"/>
      <c r="M99" s="209"/>
      <c r="N99" s="208"/>
      <c r="O99" s="208"/>
      <c r="P99" s="208"/>
      <c r="Q99" s="208"/>
      <c r="R99" s="208"/>
      <c r="S99" s="208"/>
      <c r="T99" s="208"/>
      <c r="U99" s="208"/>
      <c r="V99" s="208"/>
      <c r="W99" s="202"/>
      <c r="X99" s="20"/>
      <c r="Y99" s="654"/>
      <c r="Z99" s="20"/>
      <c r="AA99" s="654"/>
      <c r="AB99" s="20"/>
      <c r="AC99" s="145">
        <f>(AC100+AC101+AC102+AC103)/4</f>
        <v>0</v>
      </c>
      <c r="AD99" s="765">
        <v>2</v>
      </c>
      <c r="AE99" s="137"/>
      <c r="AF99" s="163"/>
      <c r="AG99" s="498"/>
      <c r="AH99" s="949"/>
    </row>
    <row r="100" spans="7:34" ht="15" customHeight="1" thickBot="1" x14ac:dyDescent="0.25">
      <c r="H100" s="1186" t="s">
        <v>538</v>
      </c>
      <c r="I100" s="1253"/>
      <c r="J100" s="1253"/>
      <c r="K100" s="1253"/>
      <c r="L100" s="1253"/>
      <c r="M100" s="1253"/>
      <c r="N100" s="1253"/>
      <c r="O100" s="1253"/>
      <c r="P100" s="1253"/>
      <c r="Q100" s="1253"/>
      <c r="R100" s="1253"/>
      <c r="S100" s="1253"/>
      <c r="T100" s="1253"/>
      <c r="U100" s="1253"/>
      <c r="V100" s="1254"/>
      <c r="W100" s="889"/>
      <c r="X100" s="155" t="s">
        <v>24</v>
      </c>
      <c r="Y100" s="654"/>
      <c r="Z100" s="20"/>
      <c r="AA100" s="887"/>
      <c r="AB100" s="364" t="s">
        <v>25</v>
      </c>
      <c r="AC100" s="723" t="b">
        <f t="shared" si="7"/>
        <v>0</v>
      </c>
      <c r="AD100" s="137">
        <v>1</v>
      </c>
      <c r="AE100" s="966"/>
      <c r="AF100" s="914"/>
      <c r="AG100" s="537">
        <v>23</v>
      </c>
      <c r="AH100" s="949"/>
    </row>
    <row r="101" spans="7:34" ht="15" customHeight="1" thickBot="1" x14ac:dyDescent="0.25">
      <c r="H101" s="444" t="s">
        <v>859</v>
      </c>
      <c r="I101" s="50"/>
      <c r="J101" s="50"/>
      <c r="K101" s="50"/>
      <c r="L101" s="50"/>
      <c r="M101" s="32"/>
      <c r="N101" s="50"/>
      <c r="O101" s="50"/>
      <c r="P101" s="50"/>
      <c r="Q101" s="50"/>
      <c r="R101" s="50"/>
      <c r="S101" s="50"/>
      <c r="T101" s="50"/>
      <c r="U101" s="50"/>
      <c r="V101" s="50"/>
      <c r="W101" s="868"/>
      <c r="X101" s="110" t="s">
        <v>24</v>
      </c>
      <c r="Y101" s="654"/>
      <c r="Z101" s="28"/>
      <c r="AA101" s="870"/>
      <c r="AB101" s="110" t="s">
        <v>25</v>
      </c>
      <c r="AC101" s="723" t="b">
        <f t="shared" si="7"/>
        <v>0</v>
      </c>
      <c r="AD101" s="70">
        <v>1</v>
      </c>
      <c r="AE101" s="914"/>
      <c r="AF101" s="914"/>
      <c r="AG101" s="537">
        <v>28</v>
      </c>
      <c r="AH101" s="949"/>
    </row>
    <row r="102" spans="7:34" ht="15" customHeight="1" thickBot="1" x14ac:dyDescent="0.25">
      <c r="H102" s="210" t="s">
        <v>860</v>
      </c>
      <c r="I102" s="208"/>
      <c r="J102" s="208"/>
      <c r="K102" s="208"/>
      <c r="L102" s="208"/>
      <c r="M102" s="209"/>
      <c r="N102" s="208"/>
      <c r="O102" s="208"/>
      <c r="P102" s="208"/>
      <c r="Q102" s="208"/>
      <c r="R102" s="208"/>
      <c r="S102" s="208"/>
      <c r="T102" s="208"/>
      <c r="U102" s="208"/>
      <c r="V102" s="208"/>
      <c r="W102" s="889"/>
      <c r="X102" s="155" t="s">
        <v>24</v>
      </c>
      <c r="Y102" s="261"/>
      <c r="Z102" s="20"/>
      <c r="AA102" s="887"/>
      <c r="AB102" s="155" t="s">
        <v>25</v>
      </c>
      <c r="AC102" s="723" t="b">
        <f t="shared" si="7"/>
        <v>0</v>
      </c>
      <c r="AD102" s="137">
        <v>1</v>
      </c>
      <c r="AE102" s="966"/>
      <c r="AF102" s="966"/>
      <c r="AG102" s="537">
        <v>28</v>
      </c>
      <c r="AH102" s="1008"/>
    </row>
    <row r="103" spans="7:34" ht="15" customHeight="1" thickBot="1" x14ac:dyDescent="0.25">
      <c r="H103" s="450" t="s">
        <v>865</v>
      </c>
      <c r="I103" s="451"/>
      <c r="J103" s="451"/>
      <c r="K103" s="451"/>
      <c r="L103" s="451"/>
      <c r="M103" s="452"/>
      <c r="N103" s="451"/>
      <c r="O103" s="451"/>
      <c r="P103" s="451"/>
      <c r="Q103" s="451"/>
      <c r="R103" s="451"/>
      <c r="S103" s="451"/>
      <c r="T103" s="451"/>
      <c r="U103" s="451"/>
      <c r="V103" s="453"/>
      <c r="W103" s="868"/>
      <c r="X103" s="454" t="s">
        <v>31</v>
      </c>
      <c r="Y103" s="868"/>
      <c r="Z103" s="455" t="s">
        <v>866</v>
      </c>
      <c r="AA103" s="870"/>
      <c r="AB103" s="454" t="s">
        <v>33</v>
      </c>
      <c r="AC103" s="723" t="b">
        <f t="shared" si="7"/>
        <v>0</v>
      </c>
      <c r="AD103" s="137">
        <v>1</v>
      </c>
      <c r="AE103" s="966"/>
      <c r="AF103" s="966"/>
      <c r="AG103" s="543">
        <v>23</v>
      </c>
      <c r="AH103" s="1008"/>
    </row>
    <row r="104" spans="7:34" ht="15" customHeight="1" thickTop="1" thickBot="1" x14ac:dyDescent="0.25">
      <c r="H104" s="95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136"/>
      <c r="X104" s="97"/>
      <c r="Y104" s="136"/>
      <c r="Z104" s="99" t="s">
        <v>864</v>
      </c>
      <c r="AA104" s="136"/>
      <c r="AB104" s="103"/>
      <c r="AC104" s="121">
        <f>((AC83*AD83)+(AC87*AD87)+(AC93*AD93)+(AC99*AD99))/(AD83+AD87+AD93+AD99)</f>
        <v>0</v>
      </c>
      <c r="AD104" s="135">
        <v>3</v>
      </c>
      <c r="AE104" s="864" t="str">
        <f>COUNTA(AE84:AE103)&amp;"/"&amp;12</f>
        <v>0/12</v>
      </c>
      <c r="AF104" s="864" t="str">
        <f>COUNTA(AF84:AF103)&amp;"/"&amp;12</f>
        <v>0/12</v>
      </c>
      <c r="AG104" s="174"/>
      <c r="AH104" s="98"/>
    </row>
    <row r="105" spans="7:34" ht="15" customHeight="1" thickTop="1" x14ac:dyDescent="0.2">
      <c r="AE105" s="749"/>
      <c r="AF105" s="749"/>
      <c r="AG105" s="165"/>
    </row>
    <row r="106" spans="7:34" ht="15" customHeight="1" thickBot="1" x14ac:dyDescent="0.3">
      <c r="G106" s="3" t="s">
        <v>520</v>
      </c>
      <c r="AF106" s="749"/>
      <c r="AG106" s="165"/>
    </row>
    <row r="107" spans="7:34" ht="15" customHeight="1" thickTop="1" thickBot="1" x14ac:dyDescent="0.25">
      <c r="H107" s="1107" t="s">
        <v>0</v>
      </c>
      <c r="I107" s="1108"/>
      <c r="J107" s="1108"/>
      <c r="K107" s="1108"/>
      <c r="L107" s="1108"/>
      <c r="M107" s="1108"/>
      <c r="N107" s="1108"/>
      <c r="O107" s="1108"/>
      <c r="P107" s="1108"/>
      <c r="Q107" s="1108"/>
      <c r="R107" s="1108"/>
      <c r="S107" s="1108"/>
      <c r="T107" s="1108"/>
      <c r="U107" s="1108"/>
      <c r="V107" s="1108"/>
      <c r="W107" s="14">
        <v>0</v>
      </c>
      <c r="X107" s="57"/>
      <c r="Y107" s="14">
        <v>1</v>
      </c>
      <c r="Z107" s="57"/>
      <c r="AA107" s="14">
        <v>3</v>
      </c>
      <c r="AB107" s="43"/>
      <c r="AC107" s="14" t="s">
        <v>18</v>
      </c>
      <c r="AD107" s="14" t="s">
        <v>1</v>
      </c>
      <c r="AE107" s="4" t="s">
        <v>390</v>
      </c>
      <c r="AF107" s="14" t="s">
        <v>389</v>
      </c>
      <c r="AG107" s="14" t="s">
        <v>1060</v>
      </c>
      <c r="AH107" s="60" t="s">
        <v>2</v>
      </c>
    </row>
    <row r="108" spans="7:34" ht="15" customHeight="1" thickTop="1" thickBot="1" x14ac:dyDescent="0.25">
      <c r="H108" s="31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868"/>
      <c r="X108" s="28" t="s">
        <v>24</v>
      </c>
      <c r="Y108" s="654"/>
      <c r="Z108" s="28"/>
      <c r="AA108" s="870"/>
      <c r="AB108" s="28" t="s">
        <v>25</v>
      </c>
      <c r="AC108" s="669"/>
      <c r="AD108" s="70"/>
      <c r="AE108" s="163"/>
      <c r="AF108" s="163"/>
      <c r="AG108" s="163"/>
      <c r="AH108" s="894"/>
    </row>
    <row r="109" spans="7:34" ht="15" customHeight="1" thickBot="1" x14ac:dyDescent="0.25">
      <c r="H109" s="31" t="s">
        <v>15</v>
      </c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868"/>
      <c r="X109" s="110" t="s">
        <v>519</v>
      </c>
      <c r="Y109" s="654"/>
      <c r="Z109" s="28"/>
      <c r="AA109" s="870"/>
      <c r="AB109" s="110" t="s">
        <v>35</v>
      </c>
      <c r="AC109" s="723" t="b">
        <f t="shared" ref="AC109:AC113" si="8">IF(W109="x",0,IF(Y109="x",1,IF(AA109="x",3)))</f>
        <v>0</v>
      </c>
      <c r="AD109" s="70">
        <v>1</v>
      </c>
      <c r="AE109" s="914"/>
      <c r="AF109" s="914"/>
      <c r="AG109" s="163">
        <v>1</v>
      </c>
      <c r="AH109" s="894"/>
    </row>
    <row r="110" spans="7:34" ht="15" customHeight="1" thickBot="1" x14ac:dyDescent="0.25">
      <c r="H110" s="31" t="s">
        <v>16</v>
      </c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207"/>
      <c r="W110" s="1005"/>
      <c r="X110" s="110" t="s">
        <v>522</v>
      </c>
      <c r="Y110" s="654"/>
      <c r="Z110" s="28"/>
      <c r="AA110" s="870"/>
      <c r="AB110" s="110" t="s">
        <v>521</v>
      </c>
      <c r="AC110" s="723" t="b">
        <f t="shared" si="8"/>
        <v>0</v>
      </c>
      <c r="AD110" s="70">
        <v>1</v>
      </c>
      <c r="AE110" s="914"/>
      <c r="AF110" s="914"/>
      <c r="AG110" s="604">
        <v>30</v>
      </c>
      <c r="AH110" s="894"/>
    </row>
    <row r="111" spans="7:34" ht="15" customHeight="1" thickBot="1" x14ac:dyDescent="0.25">
      <c r="G111" s="167"/>
      <c r="H111" s="31" t="s">
        <v>523</v>
      </c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343"/>
      <c r="V111" s="343"/>
      <c r="W111" s="1005"/>
      <c r="X111" s="110" t="s">
        <v>1026</v>
      </c>
      <c r="Y111" s="655"/>
      <c r="Z111" s="28"/>
      <c r="AA111" s="870"/>
      <c r="AB111" s="240" t="s">
        <v>1027</v>
      </c>
      <c r="AC111" s="723" t="b">
        <f t="shared" si="8"/>
        <v>0</v>
      </c>
      <c r="AD111" s="70">
        <v>1</v>
      </c>
      <c r="AE111" s="914"/>
      <c r="AF111" s="914"/>
      <c r="AG111" s="544">
        <v>30</v>
      </c>
      <c r="AH111" s="894"/>
    </row>
    <row r="112" spans="7:34" ht="15" customHeight="1" thickBot="1" x14ac:dyDescent="0.25">
      <c r="H112" s="31" t="s">
        <v>524</v>
      </c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9"/>
      <c r="U112" s="343"/>
      <c r="V112" s="343"/>
      <c r="W112" s="1005"/>
      <c r="X112" s="110" t="s">
        <v>525</v>
      </c>
      <c r="Y112" s="900"/>
      <c r="Z112" s="288" t="s">
        <v>861</v>
      </c>
      <c r="AA112" s="870"/>
      <c r="AB112" s="448" t="s">
        <v>862</v>
      </c>
      <c r="AC112" s="723" t="b">
        <f t="shared" si="8"/>
        <v>0</v>
      </c>
      <c r="AD112" s="70">
        <v>1</v>
      </c>
      <c r="AE112" s="914"/>
      <c r="AF112" s="914"/>
      <c r="AG112" s="544" t="s">
        <v>1109</v>
      </c>
      <c r="AH112" s="894"/>
    </row>
    <row r="113" spans="4:34" ht="15" customHeight="1" thickBot="1" x14ac:dyDescent="0.25">
      <c r="G113" s="167"/>
      <c r="H113" s="277" t="s">
        <v>1028</v>
      </c>
      <c r="I113" s="503"/>
      <c r="J113" s="503"/>
      <c r="K113" s="503"/>
      <c r="L113" s="503"/>
      <c r="M113" s="503"/>
      <c r="N113" s="503"/>
      <c r="O113" s="503"/>
      <c r="P113" s="503"/>
      <c r="Q113" s="503"/>
      <c r="R113" s="503"/>
      <c r="S113" s="503"/>
      <c r="T113" s="503"/>
      <c r="U113" s="140"/>
      <c r="V113" s="140"/>
      <c r="W113" s="1005"/>
      <c r="X113" s="225" t="s">
        <v>24</v>
      </c>
      <c r="Y113" s="136"/>
      <c r="Z113" s="19"/>
      <c r="AA113" s="870"/>
      <c r="AB113" s="504" t="s">
        <v>25</v>
      </c>
      <c r="AC113" s="723" t="b">
        <f t="shared" si="8"/>
        <v>0</v>
      </c>
      <c r="AD113" s="134">
        <v>1</v>
      </c>
      <c r="AE113" s="919"/>
      <c r="AF113" s="919"/>
      <c r="AG113" s="545">
        <v>30</v>
      </c>
      <c r="AH113" s="896"/>
    </row>
    <row r="114" spans="4:34" ht="15" customHeight="1" thickTop="1" thickBot="1" x14ac:dyDescent="0.25">
      <c r="H114" s="95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136"/>
      <c r="X114" s="97"/>
      <c r="Y114" s="136"/>
      <c r="Z114" s="8"/>
      <c r="AA114" s="251" t="s">
        <v>520</v>
      </c>
      <c r="AB114" s="99"/>
      <c r="AC114" s="449">
        <f>(AC109+AC110+AC111+AC112+AC113)/5</f>
        <v>0</v>
      </c>
      <c r="AD114" s="767">
        <v>1</v>
      </c>
      <c r="AE114" s="864" t="str">
        <f>COUNTA(AE109:AE113)&amp;"/"&amp;5</f>
        <v>0/5</v>
      </c>
      <c r="AF114" s="864" t="str">
        <f>COUNTA(AF109:AF113)&amp;"/"&amp;5</f>
        <v>0/5</v>
      </c>
      <c r="AG114" s="174"/>
      <c r="AH114" s="98"/>
    </row>
    <row r="115" spans="4:34" ht="15" customHeight="1" thickTop="1" x14ac:dyDescent="0.2">
      <c r="AE115" s="749"/>
      <c r="AF115" s="749"/>
      <c r="AG115" s="165"/>
    </row>
    <row r="116" spans="4:34" ht="15" customHeight="1" thickBot="1" x14ac:dyDescent="0.3">
      <c r="D116" s="501"/>
      <c r="E116" s="167"/>
      <c r="F116" s="167"/>
      <c r="G116" s="3" t="s">
        <v>231</v>
      </c>
      <c r="AE116" s="749"/>
      <c r="AF116" s="749"/>
      <c r="AG116" s="165"/>
    </row>
    <row r="117" spans="4:34" ht="15" customHeight="1" thickTop="1" thickBot="1" x14ac:dyDescent="0.25">
      <c r="H117" s="1107" t="s">
        <v>0</v>
      </c>
      <c r="I117" s="1108"/>
      <c r="J117" s="1108"/>
      <c r="K117" s="1108"/>
      <c r="L117" s="1108"/>
      <c r="M117" s="1108"/>
      <c r="N117" s="1108"/>
      <c r="O117" s="1108"/>
      <c r="P117" s="1108"/>
      <c r="Q117" s="1108"/>
      <c r="R117" s="1108"/>
      <c r="S117" s="1108"/>
      <c r="T117" s="1108"/>
      <c r="U117" s="1108"/>
      <c r="V117" s="1108"/>
      <c r="W117" s="11">
        <v>0</v>
      </c>
      <c r="X117" s="57"/>
      <c r="Y117" s="11">
        <v>1</v>
      </c>
      <c r="Z117" s="57"/>
      <c r="AA117" s="11">
        <v>3</v>
      </c>
      <c r="AB117" s="43"/>
      <c r="AC117" s="14" t="s">
        <v>18</v>
      </c>
      <c r="AD117" s="14" t="s">
        <v>1</v>
      </c>
      <c r="AE117" s="4" t="s">
        <v>390</v>
      </c>
      <c r="AF117" s="14" t="s">
        <v>389</v>
      </c>
      <c r="AG117" s="14" t="s">
        <v>1060</v>
      </c>
      <c r="AH117" s="60" t="s">
        <v>2</v>
      </c>
    </row>
    <row r="118" spans="4:34" ht="15" customHeight="1" thickTop="1" thickBot="1" x14ac:dyDescent="0.25">
      <c r="H118" s="52" t="s">
        <v>232</v>
      </c>
      <c r="I118" s="53"/>
      <c r="J118" s="53"/>
      <c r="K118" s="53"/>
      <c r="L118" s="53"/>
      <c r="M118" s="53"/>
      <c r="N118" s="53"/>
      <c r="O118" s="53"/>
      <c r="P118" s="53"/>
      <c r="Q118" s="53"/>
      <c r="R118" s="53" t="s">
        <v>185</v>
      </c>
      <c r="S118" s="53"/>
      <c r="T118" s="53"/>
      <c r="U118" s="53"/>
      <c r="V118" s="53"/>
      <c r="W118" s="888"/>
      <c r="X118" s="502" t="s">
        <v>233</v>
      </c>
      <c r="Y118" s="888"/>
      <c r="Z118" s="53" t="s">
        <v>234</v>
      </c>
      <c r="AA118" s="886"/>
      <c r="AB118" s="53" t="s">
        <v>235</v>
      </c>
      <c r="AC118" s="669"/>
      <c r="AD118" s="729"/>
      <c r="AE118" s="161"/>
      <c r="AF118" s="161"/>
      <c r="AG118" s="161"/>
      <c r="AH118" s="892"/>
    </row>
    <row r="119" spans="4:34" ht="15" customHeight="1" thickBot="1" x14ac:dyDescent="0.25">
      <c r="H119" s="27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868"/>
      <c r="X119" s="368" t="s">
        <v>236</v>
      </c>
      <c r="Y119" s="657"/>
      <c r="Z119" s="28"/>
      <c r="AA119" s="870"/>
      <c r="AB119" s="59" t="s">
        <v>237</v>
      </c>
      <c r="AC119" s="273"/>
      <c r="AD119" s="70"/>
      <c r="AE119" s="163"/>
      <c r="AF119" s="163"/>
      <c r="AG119" s="163"/>
      <c r="AH119" s="894"/>
    </row>
    <row r="120" spans="4:34" ht="15" customHeight="1" thickBot="1" x14ac:dyDescent="0.25">
      <c r="G120" s="167"/>
      <c r="H120" s="1202" t="s">
        <v>243</v>
      </c>
      <c r="I120" s="1203"/>
      <c r="J120" s="1203"/>
      <c r="K120" s="1203"/>
      <c r="L120" s="1203"/>
      <c r="M120" s="1203"/>
      <c r="N120" s="1203"/>
      <c r="O120" s="1203"/>
      <c r="P120" s="1204"/>
      <c r="Q120" s="23"/>
      <c r="R120" s="23"/>
      <c r="S120" s="23"/>
      <c r="T120" s="23"/>
      <c r="U120" s="23"/>
      <c r="V120" s="23"/>
      <c r="W120" s="869"/>
      <c r="X120" s="23" t="s">
        <v>104</v>
      </c>
      <c r="Y120" s="869"/>
      <c r="Z120" s="367" t="s">
        <v>20</v>
      </c>
      <c r="AA120" s="872"/>
      <c r="AB120" s="23" t="s">
        <v>27</v>
      </c>
      <c r="AC120" s="723" t="b">
        <f t="shared" ref="AC120:AC126" si="9">IF(W120="x",0,IF(Y120="x",1,IF(AA120="x",3)))</f>
        <v>0</v>
      </c>
      <c r="AD120" s="566">
        <v>3</v>
      </c>
      <c r="AE120" s="162"/>
      <c r="AF120" s="162"/>
      <c r="AG120" s="162">
        <v>24</v>
      </c>
      <c r="AH120" s="893"/>
    </row>
    <row r="121" spans="4:34" ht="15" customHeight="1" thickBot="1" x14ac:dyDescent="0.25">
      <c r="G121" s="167"/>
      <c r="H121" s="1158" t="s">
        <v>244</v>
      </c>
      <c r="I121" s="1159"/>
      <c r="J121" s="1159"/>
      <c r="K121" s="1159"/>
      <c r="L121" s="1160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369"/>
      <c r="X121" s="28"/>
      <c r="Y121" s="108"/>
      <c r="Z121" s="28"/>
      <c r="AA121" s="108"/>
      <c r="AB121" s="28"/>
      <c r="AC121" s="723" t="b">
        <f t="shared" si="9"/>
        <v>0</v>
      </c>
      <c r="AD121" s="133">
        <v>2</v>
      </c>
      <c r="AE121" s="163"/>
      <c r="AF121" s="163"/>
      <c r="AG121" s="163"/>
      <c r="AH121" s="894"/>
    </row>
    <row r="122" spans="4:34" ht="15" customHeight="1" thickBot="1" x14ac:dyDescent="0.25">
      <c r="G122" s="167"/>
      <c r="H122" s="27" t="s">
        <v>245</v>
      </c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868"/>
      <c r="X122" s="28" t="s">
        <v>19</v>
      </c>
      <c r="Y122" s="868"/>
      <c r="Z122" s="28" t="s">
        <v>29</v>
      </c>
      <c r="AA122" s="870"/>
      <c r="AB122" s="28" t="s">
        <v>27</v>
      </c>
      <c r="AC122" s="723" t="b">
        <f t="shared" si="9"/>
        <v>0</v>
      </c>
      <c r="AD122" s="70">
        <v>1</v>
      </c>
      <c r="AE122" s="914"/>
      <c r="AF122" s="914"/>
      <c r="AG122" s="163">
        <v>1</v>
      </c>
      <c r="AH122" s="894"/>
    </row>
    <row r="123" spans="4:34" ht="15" customHeight="1" thickBot="1" x14ac:dyDescent="0.25">
      <c r="G123" s="167"/>
      <c r="H123" s="1158" t="s">
        <v>246</v>
      </c>
      <c r="I123" s="1159"/>
      <c r="J123" s="1159"/>
      <c r="K123" s="1159"/>
      <c r="L123" s="1159"/>
      <c r="M123" s="1159"/>
      <c r="N123" s="1160"/>
      <c r="O123" s="28"/>
      <c r="P123" s="28"/>
      <c r="Q123" s="28"/>
      <c r="R123" s="28"/>
      <c r="S123" s="28"/>
      <c r="T123" s="28"/>
      <c r="U123" s="28"/>
      <c r="V123" s="28"/>
      <c r="W123" s="369"/>
      <c r="X123" s="28"/>
      <c r="Y123" s="108"/>
      <c r="Z123" s="28"/>
      <c r="AA123" s="108"/>
      <c r="AB123" s="28"/>
      <c r="AC123" s="723" t="b">
        <f t="shared" si="9"/>
        <v>0</v>
      </c>
      <c r="AD123" s="133">
        <v>1</v>
      </c>
      <c r="AE123" s="163"/>
      <c r="AF123" s="163"/>
      <c r="AG123" s="163"/>
      <c r="AH123" s="894"/>
    </row>
    <row r="124" spans="4:34" ht="15" customHeight="1" thickBot="1" x14ac:dyDescent="0.25">
      <c r="G124" s="167"/>
      <c r="H124" s="27" t="s">
        <v>245</v>
      </c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868"/>
      <c r="X124" s="28" t="s">
        <v>19</v>
      </c>
      <c r="Y124" s="868"/>
      <c r="Z124" s="28" t="s">
        <v>29</v>
      </c>
      <c r="AA124" s="870"/>
      <c r="AB124" s="28" t="s">
        <v>27</v>
      </c>
      <c r="AC124" s="723" t="b">
        <f t="shared" si="9"/>
        <v>0</v>
      </c>
      <c r="AD124" s="70">
        <v>1</v>
      </c>
      <c r="AE124" s="914"/>
      <c r="AF124" s="914"/>
      <c r="AG124" s="163">
        <v>1</v>
      </c>
      <c r="AH124" s="894"/>
    </row>
    <row r="125" spans="4:34" ht="15" customHeight="1" thickBot="1" x14ac:dyDescent="0.25">
      <c r="G125" s="167"/>
      <c r="H125" s="1158" t="s">
        <v>238</v>
      </c>
      <c r="I125" s="1159"/>
      <c r="J125" s="1159"/>
      <c r="K125" s="1159"/>
      <c r="L125" s="1159"/>
      <c r="M125" s="1159"/>
      <c r="N125" s="1160"/>
      <c r="O125" s="28"/>
      <c r="P125" s="28"/>
      <c r="Q125" s="28"/>
      <c r="R125" s="28"/>
      <c r="S125" s="28"/>
      <c r="T125" s="28"/>
      <c r="U125" s="28"/>
      <c r="V125" s="28"/>
      <c r="W125" s="369"/>
      <c r="X125" s="28"/>
      <c r="Y125" s="654"/>
      <c r="Z125" s="28"/>
      <c r="AA125" s="108"/>
      <c r="AB125" s="20"/>
      <c r="AC125" s="146">
        <f>(AC126+AC129+AC130+AC131+AC132)/5</f>
        <v>0</v>
      </c>
      <c r="AD125" s="133">
        <v>2</v>
      </c>
      <c r="AE125" s="163"/>
      <c r="AF125" s="163"/>
      <c r="AG125" s="163"/>
      <c r="AH125" s="894"/>
    </row>
    <row r="126" spans="4:34" ht="15" customHeight="1" thickBot="1" x14ac:dyDescent="0.25">
      <c r="G126" s="167"/>
      <c r="H126" s="27" t="s">
        <v>183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868"/>
      <c r="X126" s="28" t="s">
        <v>21</v>
      </c>
      <c r="Y126" s="654"/>
      <c r="Z126" s="28"/>
      <c r="AA126" s="870"/>
      <c r="AB126" s="42" t="s">
        <v>22</v>
      </c>
      <c r="AC126" s="723" t="b">
        <f t="shared" si="9"/>
        <v>0</v>
      </c>
      <c r="AD126" s="70">
        <v>1</v>
      </c>
      <c r="AE126" s="914"/>
      <c r="AF126" s="914"/>
      <c r="AG126" s="523">
        <v>31</v>
      </c>
      <c r="AH126" s="894"/>
    </row>
    <row r="127" spans="4:34" ht="15" customHeight="1" x14ac:dyDescent="0.2">
      <c r="G127" s="167"/>
      <c r="H127" s="27"/>
      <c r="I127" s="28" t="s">
        <v>239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0"/>
      <c r="X127" s="28"/>
      <c r="Y127" s="654"/>
      <c r="Z127" s="28"/>
      <c r="AA127" s="657"/>
      <c r="AB127" s="23"/>
      <c r="AC127" s="273"/>
      <c r="AD127" s="70"/>
      <c r="AE127" s="163"/>
      <c r="AF127" s="163"/>
      <c r="AG127" s="163"/>
      <c r="AH127" s="894"/>
    </row>
    <row r="128" spans="4:34" ht="15" customHeight="1" thickBot="1" x14ac:dyDescent="0.25">
      <c r="G128" s="167"/>
      <c r="H128" s="27"/>
      <c r="I128" s="28" t="s">
        <v>212</v>
      </c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1"/>
      <c r="X128" s="28"/>
      <c r="Y128" s="261"/>
      <c r="Z128" s="28"/>
      <c r="AA128" s="261"/>
      <c r="AB128" s="28"/>
      <c r="AC128" s="273"/>
      <c r="AD128" s="70"/>
      <c r="AE128" s="163"/>
      <c r="AF128" s="163"/>
      <c r="AG128" s="163"/>
      <c r="AH128" s="894"/>
    </row>
    <row r="129" spans="7:34" ht="15" customHeight="1" thickBot="1" x14ac:dyDescent="0.25">
      <c r="G129" s="167"/>
      <c r="H129" s="27" t="s">
        <v>166</v>
      </c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868"/>
      <c r="X129" s="28" t="s">
        <v>186</v>
      </c>
      <c r="Y129" s="868"/>
      <c r="Z129" s="28" t="s">
        <v>189</v>
      </c>
      <c r="AA129" s="870"/>
      <c r="AB129" s="28" t="s">
        <v>191</v>
      </c>
      <c r="AC129" s="723" t="b">
        <f t="shared" ref="AC129:AC142" si="10">IF(W129="x",0,IF(Y129="x",1,IF(AA129="x",3)))</f>
        <v>0</v>
      </c>
      <c r="AD129" s="70">
        <v>1</v>
      </c>
      <c r="AE129" s="914"/>
      <c r="AF129" s="914"/>
      <c r="AG129" s="163">
        <v>1</v>
      </c>
      <c r="AH129" s="894"/>
    </row>
    <row r="130" spans="7:34" ht="15" customHeight="1" thickBot="1" x14ac:dyDescent="0.25">
      <c r="G130" s="167"/>
      <c r="H130" s="27" t="s">
        <v>211</v>
      </c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868"/>
      <c r="X130" s="28" t="s">
        <v>31</v>
      </c>
      <c r="Y130" s="868"/>
      <c r="Z130" s="59" t="s">
        <v>202</v>
      </c>
      <c r="AA130" s="870"/>
      <c r="AB130" s="28" t="s">
        <v>33</v>
      </c>
      <c r="AC130" s="723" t="b">
        <f t="shared" si="10"/>
        <v>0</v>
      </c>
      <c r="AD130" s="70">
        <v>1</v>
      </c>
      <c r="AE130" s="914"/>
      <c r="AF130" s="914"/>
      <c r="AG130" s="604">
        <v>24</v>
      </c>
      <c r="AH130" s="894"/>
    </row>
    <row r="131" spans="7:34" ht="15" customHeight="1" thickBot="1" x14ac:dyDescent="0.25">
      <c r="G131" s="167"/>
      <c r="H131" s="27" t="s">
        <v>168</v>
      </c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868"/>
      <c r="X131" s="28" t="s">
        <v>192</v>
      </c>
      <c r="Y131" s="868"/>
      <c r="Z131" s="28" t="s">
        <v>193</v>
      </c>
      <c r="AA131" s="870"/>
      <c r="AB131" s="28" t="s">
        <v>195</v>
      </c>
      <c r="AC131" s="723" t="b">
        <f t="shared" si="10"/>
        <v>0</v>
      </c>
      <c r="AD131" s="70">
        <v>1</v>
      </c>
      <c r="AE131" s="914"/>
      <c r="AF131" s="914"/>
      <c r="AG131" s="523">
        <v>13</v>
      </c>
      <c r="AH131" s="894"/>
    </row>
    <row r="132" spans="7:34" ht="15" customHeight="1" thickBot="1" x14ac:dyDescent="0.25">
      <c r="G132" s="167"/>
      <c r="H132" s="27" t="s">
        <v>169</v>
      </c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868"/>
      <c r="X132" s="28" t="s">
        <v>196</v>
      </c>
      <c r="Y132" s="868"/>
      <c r="Z132" s="28" t="s">
        <v>240</v>
      </c>
      <c r="AA132" s="870"/>
      <c r="AB132" s="28" t="s">
        <v>197</v>
      </c>
      <c r="AC132" s="723" t="b">
        <f t="shared" si="10"/>
        <v>0</v>
      </c>
      <c r="AD132" s="70">
        <v>1</v>
      </c>
      <c r="AE132" s="914"/>
      <c r="AF132" s="914"/>
      <c r="AG132" s="163">
        <v>1</v>
      </c>
      <c r="AH132" s="894"/>
    </row>
    <row r="133" spans="7:34" ht="15" customHeight="1" thickBot="1" x14ac:dyDescent="0.25">
      <c r="G133" s="167"/>
      <c r="H133" s="1158" t="s">
        <v>241</v>
      </c>
      <c r="I133" s="1159"/>
      <c r="J133" s="1159"/>
      <c r="K133" s="1159"/>
      <c r="L133" s="1160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369"/>
      <c r="X133" s="28"/>
      <c r="Y133" s="108"/>
      <c r="Z133" s="28"/>
      <c r="AA133" s="108"/>
      <c r="AB133" s="28"/>
      <c r="AC133" s="146">
        <f>(AC134+AC135+AC136+AC137)/4</f>
        <v>0</v>
      </c>
      <c r="AD133" s="133">
        <v>2</v>
      </c>
      <c r="AE133" s="163"/>
      <c r="AF133" s="163"/>
      <c r="AG133" s="163"/>
      <c r="AH133" s="894"/>
    </row>
    <row r="134" spans="7:34" ht="15" customHeight="1" thickBot="1" x14ac:dyDescent="0.25">
      <c r="G134" s="167"/>
      <c r="H134" s="27" t="s">
        <v>166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868"/>
      <c r="X134" s="28" t="s">
        <v>186</v>
      </c>
      <c r="Y134" s="868"/>
      <c r="Z134" s="28" t="s">
        <v>189</v>
      </c>
      <c r="AA134" s="870"/>
      <c r="AB134" s="28" t="s">
        <v>191</v>
      </c>
      <c r="AC134" s="723" t="b">
        <f t="shared" si="10"/>
        <v>0</v>
      </c>
      <c r="AD134" s="70">
        <v>1</v>
      </c>
      <c r="AE134" s="914"/>
      <c r="AF134" s="914"/>
      <c r="AG134" s="163">
        <v>1</v>
      </c>
      <c r="AH134" s="894"/>
    </row>
    <row r="135" spans="7:34" ht="15" customHeight="1" thickBot="1" x14ac:dyDescent="0.25">
      <c r="G135" s="167"/>
      <c r="H135" s="27" t="s">
        <v>211</v>
      </c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868"/>
      <c r="X135" s="28" t="s">
        <v>31</v>
      </c>
      <c r="Y135" s="868"/>
      <c r="Z135" s="59" t="s">
        <v>202</v>
      </c>
      <c r="AA135" s="870"/>
      <c r="AB135" s="28" t="s">
        <v>33</v>
      </c>
      <c r="AC135" s="723" t="b">
        <f t="shared" si="10"/>
        <v>0</v>
      </c>
      <c r="AD135" s="70">
        <v>1</v>
      </c>
      <c r="AE135" s="914"/>
      <c r="AF135" s="914"/>
      <c r="AG135" s="604">
        <v>24</v>
      </c>
      <c r="AH135" s="894"/>
    </row>
    <row r="136" spans="7:34" ht="15" customHeight="1" thickBot="1" x14ac:dyDescent="0.25">
      <c r="G136" s="167"/>
      <c r="H136" s="27" t="s">
        <v>169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868"/>
      <c r="X136" s="28" t="s">
        <v>196</v>
      </c>
      <c r="Y136" s="868"/>
      <c r="Z136" s="28" t="s">
        <v>240</v>
      </c>
      <c r="AA136" s="870"/>
      <c r="AB136" s="28" t="s">
        <v>197</v>
      </c>
      <c r="AC136" s="723" t="b">
        <f t="shared" si="10"/>
        <v>0</v>
      </c>
      <c r="AD136" s="70">
        <v>1</v>
      </c>
      <c r="AE136" s="914"/>
      <c r="AF136" s="914"/>
      <c r="AG136" s="163">
        <v>1</v>
      </c>
      <c r="AH136" s="894"/>
    </row>
    <row r="137" spans="7:34" ht="15" customHeight="1" thickBot="1" x14ac:dyDescent="0.25">
      <c r="G137" s="167"/>
      <c r="H137" s="27" t="s">
        <v>242</v>
      </c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868"/>
      <c r="X137" s="28" t="s">
        <v>186</v>
      </c>
      <c r="Y137" s="868"/>
      <c r="Z137" s="28" t="s">
        <v>189</v>
      </c>
      <c r="AA137" s="870"/>
      <c r="AB137" s="28" t="s">
        <v>191</v>
      </c>
      <c r="AC137" s="723" t="b">
        <f t="shared" si="10"/>
        <v>0</v>
      </c>
      <c r="AD137" s="70">
        <v>1</v>
      </c>
      <c r="AE137" s="914"/>
      <c r="AF137" s="914"/>
      <c r="AG137" s="604">
        <v>1</v>
      </c>
      <c r="AH137" s="894"/>
    </row>
    <row r="138" spans="7:34" ht="15" customHeight="1" thickBot="1" x14ac:dyDescent="0.25">
      <c r="G138" s="7"/>
      <c r="H138" s="1202" t="s">
        <v>173</v>
      </c>
      <c r="I138" s="1203"/>
      <c r="J138" s="1203"/>
      <c r="K138" s="1204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661"/>
      <c r="X138" s="23"/>
      <c r="Y138" s="657"/>
      <c r="Z138" s="23"/>
      <c r="AA138" s="108"/>
      <c r="AB138" s="23"/>
      <c r="AC138" s="228">
        <f>(AC139+AC140+AC141+AC142)/4</f>
        <v>0</v>
      </c>
      <c r="AD138" s="566">
        <v>2</v>
      </c>
      <c r="AE138" s="162"/>
      <c r="AF138" s="162"/>
      <c r="AG138" s="162"/>
      <c r="AH138" s="893"/>
    </row>
    <row r="139" spans="7:34" ht="15" customHeight="1" thickBot="1" x14ac:dyDescent="0.25">
      <c r="H139" s="27" t="s">
        <v>174</v>
      </c>
      <c r="I139" s="28"/>
      <c r="J139" s="28"/>
      <c r="K139" s="28"/>
      <c r="L139" s="28"/>
      <c r="M139" s="110" t="s">
        <v>825</v>
      </c>
      <c r="N139" s="28"/>
      <c r="O139" s="28"/>
      <c r="P139" s="28"/>
      <c r="Q139" s="28"/>
      <c r="R139" s="28"/>
      <c r="S139" s="28"/>
      <c r="T139" s="28"/>
      <c r="U139" s="28"/>
      <c r="V139" s="28"/>
      <c r="W139" s="868"/>
      <c r="X139" s="28" t="s">
        <v>21</v>
      </c>
      <c r="Y139" s="654"/>
      <c r="Z139" s="28"/>
      <c r="AA139" s="870"/>
      <c r="AB139" s="420" t="s">
        <v>22</v>
      </c>
      <c r="AC139" s="723" t="b">
        <f t="shared" si="10"/>
        <v>0</v>
      </c>
      <c r="AD139" s="70">
        <v>1</v>
      </c>
      <c r="AE139" s="914"/>
      <c r="AF139" s="914"/>
      <c r="AG139" s="523">
        <v>31</v>
      </c>
      <c r="AH139" s="894"/>
    </row>
    <row r="140" spans="7:34" ht="15" customHeight="1" thickBot="1" x14ac:dyDescent="0.25">
      <c r="H140" s="31" t="s">
        <v>826</v>
      </c>
      <c r="I140" s="28"/>
      <c r="J140" s="28"/>
      <c r="K140" s="28"/>
      <c r="L140" s="28"/>
      <c r="M140" s="28" t="s">
        <v>827</v>
      </c>
      <c r="N140" s="28"/>
      <c r="O140" s="28"/>
      <c r="P140" s="28"/>
      <c r="Q140" s="28"/>
      <c r="R140" s="28"/>
      <c r="S140" s="28"/>
      <c r="T140" s="28"/>
      <c r="U140" s="28"/>
      <c r="V140" s="28"/>
      <c r="W140" s="868"/>
      <c r="X140" s="28" t="s">
        <v>21</v>
      </c>
      <c r="Y140" s="654"/>
      <c r="Z140" s="28"/>
      <c r="AA140" s="870"/>
      <c r="AB140" s="28" t="s">
        <v>22</v>
      </c>
      <c r="AC140" s="723" t="b">
        <f t="shared" si="10"/>
        <v>0</v>
      </c>
      <c r="AD140" s="70">
        <v>1</v>
      </c>
      <c r="AE140" s="914"/>
      <c r="AF140" s="914"/>
      <c r="AG140" s="523">
        <v>31</v>
      </c>
      <c r="AH140" s="894"/>
    </row>
    <row r="141" spans="7:34" ht="15" customHeight="1" thickBot="1" x14ac:dyDescent="0.25">
      <c r="H141" s="27" t="s">
        <v>494</v>
      </c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868"/>
      <c r="X141" s="110" t="s">
        <v>21</v>
      </c>
      <c r="Y141" s="654"/>
      <c r="Z141" s="28"/>
      <c r="AA141" s="870"/>
      <c r="AB141" s="110" t="s">
        <v>22</v>
      </c>
      <c r="AC141" s="723" t="b">
        <f t="shared" si="10"/>
        <v>0</v>
      </c>
      <c r="AD141" s="70">
        <v>1</v>
      </c>
      <c r="AE141" s="914"/>
      <c r="AF141" s="914"/>
      <c r="AG141" s="523">
        <v>13</v>
      </c>
      <c r="AH141" s="894"/>
    </row>
    <row r="142" spans="7:34" ht="15" customHeight="1" thickBot="1" x14ac:dyDescent="0.25">
      <c r="H142" s="27" t="s">
        <v>176</v>
      </c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868"/>
      <c r="X142" s="28" t="s">
        <v>200</v>
      </c>
      <c r="Y142" s="654"/>
      <c r="Z142" s="28"/>
      <c r="AA142" s="870"/>
      <c r="AB142" s="28" t="s">
        <v>205</v>
      </c>
      <c r="AC142" s="723" t="b">
        <f t="shared" si="10"/>
        <v>0</v>
      </c>
      <c r="AD142" s="70">
        <v>1</v>
      </c>
      <c r="AE142" s="914"/>
      <c r="AF142" s="914"/>
      <c r="AG142" s="769" t="s">
        <v>1293</v>
      </c>
      <c r="AH142" s="894"/>
    </row>
    <row r="143" spans="7:34" ht="13.5" thickBot="1" x14ac:dyDescent="0.25">
      <c r="H143" s="1158" t="s">
        <v>516</v>
      </c>
      <c r="I143" s="1159"/>
      <c r="J143" s="1159"/>
      <c r="K143" s="1159"/>
      <c r="L143" s="1159"/>
      <c r="M143" s="1159"/>
      <c r="N143" s="1159"/>
      <c r="O143" s="1159"/>
      <c r="P143" s="1160"/>
      <c r="Q143" s="20"/>
      <c r="R143" s="20"/>
      <c r="S143" s="20"/>
      <c r="T143" s="20"/>
      <c r="U143" s="20"/>
      <c r="V143" s="20"/>
      <c r="W143" s="108"/>
      <c r="X143" s="155"/>
      <c r="Y143" s="108"/>
      <c r="Z143" s="20"/>
      <c r="AA143" s="108"/>
      <c r="AB143" s="155"/>
      <c r="AC143" s="273"/>
      <c r="AD143" s="163"/>
      <c r="AE143" s="163"/>
      <c r="AF143" s="163"/>
      <c r="AG143" s="162"/>
      <c r="AH143" s="894"/>
    </row>
    <row r="144" spans="7:34" ht="13.5" thickBot="1" x14ac:dyDescent="0.25">
      <c r="H144" s="422" t="s">
        <v>515</v>
      </c>
      <c r="I144" s="423"/>
      <c r="J144" s="423"/>
      <c r="K144" s="423"/>
      <c r="L144" s="423"/>
      <c r="M144" s="423"/>
      <c r="N144" s="423"/>
      <c r="O144" s="423"/>
      <c r="P144" s="423"/>
      <c r="Q144" s="423"/>
      <c r="R144" s="423"/>
      <c r="S144" s="423"/>
      <c r="T144" s="423"/>
      <c r="U144" s="423"/>
      <c r="V144" s="423"/>
      <c r="W144" s="889"/>
      <c r="X144" s="364" t="s">
        <v>24</v>
      </c>
      <c r="Y144" s="889"/>
      <c r="Z144" s="379" t="s">
        <v>517</v>
      </c>
      <c r="AA144" s="887"/>
      <c r="AB144" s="364" t="s">
        <v>518</v>
      </c>
      <c r="AC144" s="670"/>
      <c r="AD144" s="70"/>
      <c r="AE144" s="163"/>
      <c r="AF144" s="163"/>
      <c r="AG144" s="163">
        <v>42</v>
      </c>
      <c r="AH144" s="894"/>
    </row>
    <row r="145" spans="8:34" ht="13.5" thickBot="1" x14ac:dyDescent="0.25">
      <c r="H145" s="424" t="s">
        <v>514</v>
      </c>
      <c r="I145" s="425"/>
      <c r="J145" s="425"/>
      <c r="K145" s="425"/>
      <c r="L145" s="425"/>
      <c r="M145" s="425"/>
      <c r="N145" s="425"/>
      <c r="O145" s="425"/>
      <c r="P145" s="425"/>
      <c r="Q145" s="425"/>
      <c r="R145" s="425"/>
      <c r="S145" s="425"/>
      <c r="T145" s="425"/>
      <c r="U145" s="425"/>
      <c r="V145" s="425"/>
      <c r="W145" s="900"/>
      <c r="X145" s="311" t="s">
        <v>24</v>
      </c>
      <c r="Y145" s="900"/>
      <c r="Z145" s="426" t="s">
        <v>513</v>
      </c>
      <c r="AA145" s="901"/>
      <c r="AB145" s="311" t="s">
        <v>512</v>
      </c>
      <c r="AC145" s="671"/>
      <c r="AD145" s="727"/>
      <c r="AE145" s="176"/>
      <c r="AF145" s="176"/>
      <c r="AG145" s="176">
        <v>42</v>
      </c>
      <c r="AH145" s="937"/>
    </row>
    <row r="146" spans="8:34" ht="15" customHeight="1" thickTop="1" thickBot="1" x14ac:dyDescent="0.25">
      <c r="H146" s="95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141"/>
      <c r="X146" s="97"/>
      <c r="Y146" s="141"/>
      <c r="Z146" s="97"/>
      <c r="AA146" s="159" t="s">
        <v>231</v>
      </c>
      <c r="AB146" s="103"/>
      <c r="AC146" s="121">
        <f>(AC120*AD120+AC121*AD121+AC123*AD123+AC125*AD125+AC133*AD133+AC138*AD138+AC143*AD143)/(AD120+AD121+AD123+AD125+AD133+AD138+AD143)</f>
        <v>0</v>
      </c>
      <c r="AD146" s="135">
        <v>2</v>
      </c>
      <c r="AE146" s="861" t="str">
        <f>COUNTA(AE120:AE145)&amp;"/"&amp;15</f>
        <v>0/15</v>
      </c>
      <c r="AF146" s="861" t="str">
        <f>COUNTA(AF120:AF145)&amp;"/"&amp;15</f>
        <v>0/15</v>
      </c>
      <c r="AG146" s="174"/>
      <c r="AH146" s="98"/>
    </row>
    <row r="147" spans="8:34" ht="15" customHeight="1" thickTop="1" x14ac:dyDescent="0.2">
      <c r="AE147" s="749"/>
      <c r="AF147" s="749"/>
      <c r="AG147" s="165"/>
    </row>
    <row r="148" spans="8:34" ht="15" customHeight="1" thickBot="1" x14ac:dyDescent="0.25">
      <c r="AE148" s="749"/>
      <c r="AF148" s="749"/>
      <c r="AG148" s="165"/>
    </row>
    <row r="149" spans="8:34" ht="15" customHeight="1" thickTop="1" thickBot="1" x14ac:dyDescent="0.25">
      <c r="W149" s="662"/>
      <c r="X149" s="296"/>
      <c r="Y149" s="528"/>
      <c r="Z149" s="296"/>
      <c r="AA149" s="528"/>
      <c r="AB149" s="296"/>
      <c r="AC149" s="138" t="s">
        <v>18</v>
      </c>
      <c r="AD149" s="85" t="s">
        <v>1</v>
      </c>
      <c r="AE149" s="159" t="s">
        <v>390</v>
      </c>
      <c r="AF149" s="60" t="s">
        <v>389</v>
      </c>
      <c r="AG149" s="115"/>
    </row>
    <row r="150" spans="8:34" ht="15.95" customHeight="1" thickTop="1" thickBot="1" x14ac:dyDescent="0.3">
      <c r="W150" s="663"/>
      <c r="X150" s="456" t="s">
        <v>1294</v>
      </c>
      <c r="Y150" s="652"/>
      <c r="Z150" s="457"/>
      <c r="AA150" s="160"/>
      <c r="AB150" s="107"/>
      <c r="AC150" s="121">
        <f>((AC31*AD31)+(AC62*AD62)+AC79*AD79+AC104*AD104+AC114*AD114+AC146*AD146)/(AD31+AD62+AD79+AD104+AD114+AD146)</f>
        <v>0</v>
      </c>
      <c r="AD150" s="135">
        <v>2</v>
      </c>
      <c r="AE150" s="1061" t="str">
        <f>(COUNTA(AE7:AE30)+COUNTA(AE36:AE61)+COUNTA(AE66:AE78)+COUNTA(AE84:AE103)+COUNTA(AE109:AE113)+COUNTA(AE120:AE145))&amp;"/"&amp;83</f>
        <v>0/83</v>
      </c>
      <c r="AF150" s="1061" t="str">
        <f>(COUNTA(AF7:AF30)+COUNTA(AF36:AF61)+COUNTA(AF66:AF78)+COUNTA(AF84:AF103)+COUNTA(AF109:AF113)+COUNTA(AF120:AF145))&amp;"/"&amp;83</f>
        <v>0/83</v>
      </c>
      <c r="AG150" s="521"/>
    </row>
    <row r="151" spans="8:34" ht="15" customHeight="1" thickTop="1" thickBot="1" x14ac:dyDescent="0.25">
      <c r="W151" s="664"/>
      <c r="X151" s="8"/>
      <c r="Y151" s="136"/>
      <c r="Z151" s="8"/>
      <c r="AA151" s="136"/>
      <c r="AB151" s="8"/>
      <c r="AC151" s="136"/>
      <c r="AD151" s="136"/>
      <c r="AE151" s="141"/>
      <c r="AF151" s="172"/>
      <c r="AG151" s="108"/>
    </row>
    <row r="152" spans="8:34" ht="15" customHeight="1" thickTop="1" x14ac:dyDescent="0.2"/>
    <row r="153" spans="8:34" ht="15" customHeight="1" thickBot="1" x14ac:dyDescent="0.25">
      <c r="AC153" s="1116" t="s">
        <v>394</v>
      </c>
      <c r="AD153" s="1117"/>
      <c r="AE153" s="1117"/>
      <c r="AF153" s="1118"/>
      <c r="AG153" s="115"/>
    </row>
    <row r="154" spans="8:34" ht="15" customHeight="1" thickTop="1" thickBot="1" x14ac:dyDescent="0.25">
      <c r="AC154" s="187"/>
      <c r="AD154" s="1119">
        <f>Übersicht!U140</f>
        <v>0</v>
      </c>
      <c r="AE154" s="1120"/>
      <c r="AF154" s="188"/>
      <c r="AG154" s="108"/>
    </row>
    <row r="155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129">
      <selection activeCell="AE139" activeCellId="28" sqref="W118:W120 W122 W124 W126 Y118 Y120 Y122 Y124 AA118:AA120 AA122 AA124 AA126 AE122:AF122 AE124:AF124 AE126:AF126 W129:W132 Y129:Y132 AA129:AA132 AE129:AF132 W134:W137 Y134:Y137 AA134:AA137 AE134:AF137 W139:W142 W144:W145 Y144:Y145 AA144:AA145 AA139:AA142 AE139:AF142"/>
      <rowBreaks count="2" manualBreakCount="2">
        <brk id="32" max="16383" man="1"/>
        <brk id="115" max="1638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33">
    <mergeCell ref="AH1:AH2"/>
    <mergeCell ref="H23:V23"/>
    <mergeCell ref="H26:V26"/>
    <mergeCell ref="H50:K50"/>
    <mergeCell ref="H117:V117"/>
    <mergeCell ref="H100:V100"/>
    <mergeCell ref="H35:K35"/>
    <mergeCell ref="H61:V61"/>
    <mergeCell ref="H65:V65"/>
    <mergeCell ref="H56:V56"/>
    <mergeCell ref="H30:V30"/>
    <mergeCell ref="H34:V34"/>
    <mergeCell ref="H53:V53"/>
    <mergeCell ref="H82:V82"/>
    <mergeCell ref="B2:C2"/>
    <mergeCell ref="B5:C5"/>
    <mergeCell ref="H5:V5"/>
    <mergeCell ref="H6:K6"/>
    <mergeCell ref="H20:K20"/>
    <mergeCell ref="H138:K138"/>
    <mergeCell ref="H143:P143"/>
    <mergeCell ref="AD154:AE154"/>
    <mergeCell ref="H99:K99"/>
    <mergeCell ref="H83:K83"/>
    <mergeCell ref="H107:V107"/>
    <mergeCell ref="H87:M87"/>
    <mergeCell ref="AC153:AF153"/>
    <mergeCell ref="H93:K93"/>
    <mergeCell ref="H120:P120"/>
    <mergeCell ref="H121:L121"/>
    <mergeCell ref="H123:N123"/>
    <mergeCell ref="H125:N125"/>
    <mergeCell ref="H133:L133"/>
  </mergeCells>
  <conditionalFormatting sqref="AC31">
    <cfRule type="cellIs" dxfId="495" priority="191" stopIfTrue="1" operator="between">
      <formula>0</formula>
      <formula>0.99</formula>
    </cfRule>
    <cfRule type="cellIs" dxfId="494" priority="192" stopIfTrue="1" operator="between">
      <formula>1</formula>
      <formula>1.99</formula>
    </cfRule>
    <cfRule type="cellIs" dxfId="493" priority="193" stopIfTrue="1" operator="between">
      <formula>2</formula>
      <formula>3</formula>
    </cfRule>
  </conditionalFormatting>
  <conditionalFormatting sqref="AC20">
    <cfRule type="cellIs" dxfId="492" priority="182" stopIfTrue="1" operator="between">
      <formula>0</formula>
      <formula>0.99</formula>
    </cfRule>
    <cfRule type="cellIs" dxfId="491" priority="183" stopIfTrue="1" operator="between">
      <formula>1</formula>
      <formula>1.99</formula>
    </cfRule>
    <cfRule type="cellIs" dxfId="490" priority="184" stopIfTrue="1" operator="between">
      <formula>2</formula>
      <formula>3</formula>
    </cfRule>
  </conditionalFormatting>
  <conditionalFormatting sqref="AC150">
    <cfRule type="cellIs" dxfId="489" priority="179" stopIfTrue="1" operator="between">
      <formula>0</formula>
      <formula>0.99</formula>
    </cfRule>
    <cfRule type="cellIs" dxfId="488" priority="180" stopIfTrue="1" operator="between">
      <formula>1</formula>
      <formula>1.99</formula>
    </cfRule>
    <cfRule type="cellIs" dxfId="487" priority="181" stopIfTrue="1" operator="between">
      <formula>2</formula>
      <formula>3</formula>
    </cfRule>
  </conditionalFormatting>
  <conditionalFormatting sqref="B2">
    <cfRule type="cellIs" dxfId="486" priority="176" stopIfTrue="1" operator="between">
      <formula>0</formula>
      <formula>0.99</formula>
    </cfRule>
    <cfRule type="cellIs" dxfId="485" priority="177" stopIfTrue="1" operator="between">
      <formula>1</formula>
      <formula>1.99</formula>
    </cfRule>
    <cfRule type="cellIs" dxfId="484" priority="178" stopIfTrue="1" operator="between">
      <formula>2</formula>
      <formula>3</formula>
    </cfRule>
  </conditionalFormatting>
  <conditionalFormatting sqref="AC62">
    <cfRule type="cellIs" dxfId="483" priority="161" stopIfTrue="1" operator="between">
      <formula>0</formula>
      <formula>0.99</formula>
    </cfRule>
    <cfRule type="cellIs" dxfId="482" priority="162" stopIfTrue="1" operator="between">
      <formula>1</formula>
      <formula>1.99</formula>
    </cfRule>
    <cfRule type="cellIs" dxfId="481" priority="163" stopIfTrue="1" operator="between">
      <formula>2</formula>
      <formula>3</formula>
    </cfRule>
  </conditionalFormatting>
  <conditionalFormatting sqref="AC6">
    <cfRule type="cellIs" dxfId="480" priority="158" stopIfTrue="1" operator="between">
      <formula>0</formula>
      <formula>0.99</formula>
    </cfRule>
    <cfRule type="cellIs" dxfId="479" priority="159" stopIfTrue="1" operator="between">
      <formula>1</formula>
      <formula>1.99</formula>
    </cfRule>
    <cfRule type="cellIs" dxfId="478" priority="160" stopIfTrue="1" operator="between">
      <formula>2</formula>
      <formula>3</formula>
    </cfRule>
  </conditionalFormatting>
  <conditionalFormatting sqref="AC83">
    <cfRule type="expression" dxfId="477" priority="36">
      <formula>$AC$83=FALSE</formula>
    </cfRule>
    <cfRule type="cellIs" dxfId="476" priority="140" stopIfTrue="1" operator="between">
      <formula>0</formula>
      <formula>0.99</formula>
    </cfRule>
    <cfRule type="cellIs" dxfId="475" priority="141" stopIfTrue="1" operator="between">
      <formula>1</formula>
      <formula>1.99</formula>
    </cfRule>
    <cfRule type="cellIs" dxfId="474" priority="142" stopIfTrue="1" operator="between">
      <formula>2</formula>
      <formula>3</formula>
    </cfRule>
  </conditionalFormatting>
  <conditionalFormatting sqref="AC87">
    <cfRule type="cellIs" dxfId="473" priority="137" stopIfTrue="1" operator="between">
      <formula>0</formula>
      <formula>0.99</formula>
    </cfRule>
    <cfRule type="cellIs" dxfId="472" priority="138" stopIfTrue="1" operator="between">
      <formula>1</formula>
      <formula>1.99</formula>
    </cfRule>
    <cfRule type="cellIs" dxfId="471" priority="139" stopIfTrue="1" operator="between">
      <formula>2</formula>
      <formula>3</formula>
    </cfRule>
  </conditionalFormatting>
  <conditionalFormatting sqref="AC93">
    <cfRule type="cellIs" dxfId="470" priority="134" stopIfTrue="1" operator="between">
      <formula>0</formula>
      <formula>0.99</formula>
    </cfRule>
    <cfRule type="cellIs" dxfId="469" priority="135" stopIfTrue="1" operator="between">
      <formula>1</formula>
      <formula>1.99</formula>
    </cfRule>
    <cfRule type="cellIs" dxfId="468" priority="136" stopIfTrue="1" operator="between">
      <formula>2</formula>
      <formula>3</formula>
    </cfRule>
  </conditionalFormatting>
  <conditionalFormatting sqref="AC99">
    <cfRule type="cellIs" dxfId="467" priority="131" stopIfTrue="1" operator="between">
      <formula>0</formula>
      <formula>0.99</formula>
    </cfRule>
    <cfRule type="cellIs" dxfId="466" priority="132" stopIfTrue="1" operator="between">
      <formula>1</formula>
      <formula>1.99</formula>
    </cfRule>
    <cfRule type="cellIs" dxfId="465" priority="133" stopIfTrue="1" operator="between">
      <formula>2</formula>
      <formula>3</formula>
    </cfRule>
  </conditionalFormatting>
  <conditionalFormatting sqref="AC104">
    <cfRule type="cellIs" dxfId="464" priority="128" stopIfTrue="1" operator="between">
      <formula>0</formula>
      <formula>0.99</formula>
    </cfRule>
    <cfRule type="cellIs" dxfId="463" priority="129" stopIfTrue="1" operator="between">
      <formula>1</formula>
      <formula>1.99</formula>
    </cfRule>
    <cfRule type="cellIs" dxfId="462" priority="130" stopIfTrue="1" operator="between">
      <formula>2</formula>
      <formula>3</formula>
    </cfRule>
  </conditionalFormatting>
  <conditionalFormatting sqref="AC79">
    <cfRule type="cellIs" dxfId="461" priority="125" stopIfTrue="1" operator="between">
      <formula>0</formula>
      <formula>0.99</formula>
    </cfRule>
    <cfRule type="cellIs" dxfId="460" priority="126" stopIfTrue="1" operator="between">
      <formula>1</formula>
      <formula>1.99</formula>
    </cfRule>
    <cfRule type="cellIs" dxfId="459" priority="127" stopIfTrue="1" operator="between">
      <formula>2</formula>
      <formula>3</formula>
    </cfRule>
  </conditionalFormatting>
  <conditionalFormatting sqref="AC50">
    <cfRule type="cellIs" dxfId="458" priority="122" stopIfTrue="1" operator="between">
      <formula>0</formula>
      <formula>0.99</formula>
    </cfRule>
    <cfRule type="cellIs" dxfId="457" priority="123" stopIfTrue="1" operator="between">
      <formula>1</formula>
      <formula>1.99</formula>
    </cfRule>
    <cfRule type="cellIs" dxfId="456" priority="124" stopIfTrue="1" operator="between">
      <formula>2</formula>
      <formula>3</formula>
    </cfRule>
  </conditionalFormatting>
  <conditionalFormatting sqref="AC35">
    <cfRule type="cellIs" dxfId="455" priority="119" stopIfTrue="1" operator="between">
      <formula>0</formula>
      <formula>0.99</formula>
    </cfRule>
    <cfRule type="cellIs" dxfId="454" priority="120" stopIfTrue="1" operator="between">
      <formula>1</formula>
      <formula>1.99</formula>
    </cfRule>
    <cfRule type="cellIs" dxfId="453" priority="121" stopIfTrue="1" operator="between">
      <formula>2</formula>
      <formula>3</formula>
    </cfRule>
  </conditionalFormatting>
  <conditionalFormatting sqref="AC114">
    <cfRule type="cellIs" dxfId="452" priority="116" stopIfTrue="1" operator="between">
      <formula>0</formula>
      <formula>0.99</formula>
    </cfRule>
    <cfRule type="cellIs" dxfId="451" priority="117" stopIfTrue="1" operator="between">
      <formula>1</formula>
      <formula>1.99</formula>
    </cfRule>
    <cfRule type="cellIs" dxfId="450" priority="118" stopIfTrue="1" operator="between">
      <formula>2</formula>
      <formula>3</formula>
    </cfRule>
  </conditionalFormatting>
  <conditionalFormatting sqref="AC146">
    <cfRule type="cellIs" dxfId="449" priority="113" stopIfTrue="1" operator="between">
      <formula>0</formula>
      <formula>0.99</formula>
    </cfRule>
    <cfRule type="cellIs" dxfId="448" priority="114" stopIfTrue="1" operator="between">
      <formula>1</formula>
      <formula>1.99</formula>
    </cfRule>
    <cfRule type="cellIs" dxfId="447" priority="115" stopIfTrue="1" operator="between">
      <formula>2</formula>
      <formula>3</formula>
    </cfRule>
  </conditionalFormatting>
  <conditionalFormatting sqref="AC125">
    <cfRule type="cellIs" dxfId="446" priority="110" stopIfTrue="1" operator="between">
      <formula>0</formula>
      <formula>0.99</formula>
    </cfRule>
    <cfRule type="cellIs" dxfId="445" priority="111" stopIfTrue="1" operator="between">
      <formula>1</formula>
      <formula>1.99</formula>
    </cfRule>
    <cfRule type="cellIs" dxfId="444" priority="112" stopIfTrue="1" operator="between">
      <formula>2</formula>
      <formula>3</formula>
    </cfRule>
  </conditionalFormatting>
  <conditionalFormatting sqref="AC133">
    <cfRule type="cellIs" dxfId="443" priority="107" stopIfTrue="1" operator="between">
      <formula>0</formula>
      <formula>0.99</formula>
    </cfRule>
    <cfRule type="cellIs" dxfId="442" priority="108" stopIfTrue="1" operator="between">
      <formula>1</formula>
      <formula>1.99</formula>
    </cfRule>
    <cfRule type="cellIs" dxfId="441" priority="109" stopIfTrue="1" operator="between">
      <formula>2</formula>
      <formula>3</formula>
    </cfRule>
  </conditionalFormatting>
  <conditionalFormatting sqref="AC138">
    <cfRule type="cellIs" dxfId="440" priority="95" stopIfTrue="1" operator="between">
      <formula>0</formula>
      <formula>0.99</formula>
    </cfRule>
    <cfRule type="cellIs" dxfId="439" priority="96" stopIfTrue="1" operator="between">
      <formula>1</formula>
      <formula>1.99</formula>
    </cfRule>
    <cfRule type="cellIs" dxfId="438" priority="97" stopIfTrue="1" operator="between">
      <formula>2</formula>
      <formula>3</formula>
    </cfRule>
  </conditionalFormatting>
  <conditionalFormatting sqref="AC7">
    <cfRule type="expression" dxfId="437" priority="88">
      <formula>$AC$7=FALSE</formula>
    </cfRule>
  </conditionalFormatting>
  <conditionalFormatting sqref="AC8">
    <cfRule type="expression" dxfId="436" priority="87">
      <formula>$AC$8=FALSE</formula>
    </cfRule>
  </conditionalFormatting>
  <conditionalFormatting sqref="AC9">
    <cfRule type="expression" dxfId="435" priority="86">
      <formula>$AC$9=FALSE</formula>
    </cfRule>
  </conditionalFormatting>
  <conditionalFormatting sqref="AC11">
    <cfRule type="expression" dxfId="434" priority="85">
      <formula>$AC$11=FALSE</formula>
    </cfRule>
  </conditionalFormatting>
  <conditionalFormatting sqref="AC12">
    <cfRule type="expression" dxfId="433" priority="84">
      <formula>$AC$12=FALSE</formula>
    </cfRule>
  </conditionalFormatting>
  <conditionalFormatting sqref="AC13">
    <cfRule type="expression" dxfId="432" priority="83">
      <formula>$AC$13=FALSE</formula>
    </cfRule>
  </conditionalFormatting>
  <conditionalFormatting sqref="AC14">
    <cfRule type="expression" dxfId="431" priority="82">
      <formula>$AC$14=FALSE</formula>
    </cfRule>
  </conditionalFormatting>
  <conditionalFormatting sqref="AC15">
    <cfRule type="expression" dxfId="430" priority="81">
      <formula>$AC$15=FALSE</formula>
    </cfRule>
  </conditionalFormatting>
  <conditionalFormatting sqref="AC16">
    <cfRule type="expression" dxfId="429" priority="80">
      <formula>$AC$16=FALSE</formula>
    </cfRule>
  </conditionalFormatting>
  <conditionalFormatting sqref="AC17">
    <cfRule type="expression" dxfId="428" priority="79">
      <formula>$AC$17=FALSE</formula>
    </cfRule>
  </conditionalFormatting>
  <conditionalFormatting sqref="AC18">
    <cfRule type="expression" dxfId="427" priority="78">
      <formula>$AC$18=FALSE</formula>
    </cfRule>
  </conditionalFormatting>
  <conditionalFormatting sqref="AC19">
    <cfRule type="expression" dxfId="426" priority="77">
      <formula>$AC$19=FALSE</formula>
    </cfRule>
  </conditionalFormatting>
  <conditionalFormatting sqref="AC24">
    <cfRule type="expression" dxfId="425" priority="76">
      <formula>$AC$24=FALSE</formula>
    </cfRule>
  </conditionalFormatting>
  <conditionalFormatting sqref="AC25">
    <cfRule type="expression" dxfId="424" priority="75">
      <formula>$AC$25=FALSE</formula>
    </cfRule>
  </conditionalFormatting>
  <conditionalFormatting sqref="AC27">
    <cfRule type="expression" dxfId="423" priority="74">
      <formula>$AC$27=FALSE</formula>
    </cfRule>
  </conditionalFormatting>
  <conditionalFormatting sqref="AC28">
    <cfRule type="expression" dxfId="422" priority="73">
      <formula>$AC$28=FALSE</formula>
    </cfRule>
  </conditionalFormatting>
  <conditionalFormatting sqref="AC29">
    <cfRule type="expression" dxfId="421" priority="72">
      <formula>$AC$29=FALSE</formula>
    </cfRule>
  </conditionalFormatting>
  <conditionalFormatting sqref="AC30">
    <cfRule type="expression" dxfId="420" priority="71">
      <formula>$AC$30=FALSE</formula>
    </cfRule>
  </conditionalFormatting>
  <conditionalFormatting sqref="AC36">
    <cfRule type="expression" dxfId="419" priority="70">
      <formula>$AC$36=FALSE</formula>
    </cfRule>
  </conditionalFormatting>
  <conditionalFormatting sqref="AC37">
    <cfRule type="expression" dxfId="418" priority="69">
      <formula>$AC$37=FALSE</formula>
    </cfRule>
  </conditionalFormatting>
  <conditionalFormatting sqref="AC38">
    <cfRule type="expression" dxfId="417" priority="68">
      <formula>$AC$38=FALSE</formula>
    </cfRule>
  </conditionalFormatting>
  <conditionalFormatting sqref="AC39">
    <cfRule type="expression" dxfId="416" priority="67">
      <formula>$AC$39=FALSE</formula>
    </cfRule>
  </conditionalFormatting>
  <conditionalFormatting sqref="AC41">
    <cfRule type="expression" dxfId="415" priority="66">
      <formula>$AC$41=FALSE</formula>
    </cfRule>
  </conditionalFormatting>
  <conditionalFormatting sqref="AC42">
    <cfRule type="expression" dxfId="414" priority="65">
      <formula>$AC$42=FALSE</formula>
    </cfRule>
  </conditionalFormatting>
  <conditionalFormatting sqref="AC43">
    <cfRule type="expression" dxfId="413" priority="64">
      <formula>$AC$43=FALSE</formula>
    </cfRule>
  </conditionalFormatting>
  <conditionalFormatting sqref="AC44">
    <cfRule type="expression" dxfId="412" priority="63">
      <formula>$AC$44=FALSE</formula>
    </cfRule>
  </conditionalFormatting>
  <conditionalFormatting sqref="AC45">
    <cfRule type="expression" dxfId="411" priority="62">
      <formula>$AC$45=FALSE</formula>
    </cfRule>
  </conditionalFormatting>
  <conditionalFormatting sqref="AC46">
    <cfRule type="expression" dxfId="410" priority="61">
      <formula>$AC$46=FALSE</formula>
    </cfRule>
  </conditionalFormatting>
  <conditionalFormatting sqref="AC47">
    <cfRule type="expression" dxfId="409" priority="60">
      <formula>$AC$47=FALSE</formula>
    </cfRule>
  </conditionalFormatting>
  <conditionalFormatting sqref="AC48">
    <cfRule type="expression" dxfId="408" priority="59">
      <formula>$AC$48=FALSE</formula>
    </cfRule>
  </conditionalFormatting>
  <conditionalFormatting sqref="AC49">
    <cfRule type="expression" dxfId="407" priority="58">
      <formula>$AC$49=FALSE</formula>
    </cfRule>
  </conditionalFormatting>
  <conditionalFormatting sqref="AC54">
    <cfRule type="expression" dxfId="406" priority="57">
      <formula>$AC$54=FALSE</formula>
    </cfRule>
  </conditionalFormatting>
  <conditionalFormatting sqref="AC55">
    <cfRule type="expression" dxfId="405" priority="56">
      <formula>$AC$55=FALSE</formula>
    </cfRule>
  </conditionalFormatting>
  <conditionalFormatting sqref="AC57">
    <cfRule type="expression" dxfId="404" priority="55">
      <formula>$AC$57=FALSE</formula>
    </cfRule>
  </conditionalFormatting>
  <conditionalFormatting sqref="AC58">
    <cfRule type="expression" dxfId="403" priority="54">
      <formula>$AC$58=FALSE</formula>
    </cfRule>
  </conditionalFormatting>
  <conditionalFormatting sqref="AC59">
    <cfRule type="expression" dxfId="402" priority="53">
      <formula>$AC$59=FALSE</formula>
    </cfRule>
  </conditionalFormatting>
  <conditionalFormatting sqref="AC60">
    <cfRule type="expression" dxfId="401" priority="52">
      <formula>$AC$60=FALSE</formula>
    </cfRule>
  </conditionalFormatting>
  <conditionalFormatting sqref="AC61">
    <cfRule type="expression" dxfId="400" priority="51">
      <formula>$AC$61=FALSE</formula>
    </cfRule>
  </conditionalFormatting>
  <conditionalFormatting sqref="AC66">
    <cfRule type="expression" dxfId="399" priority="50">
      <formula>$AC$66=FALSE</formula>
    </cfRule>
  </conditionalFormatting>
  <conditionalFormatting sqref="AC67">
    <cfRule type="expression" dxfId="398" priority="49">
      <formula>$AC$67=FALSE</formula>
    </cfRule>
  </conditionalFormatting>
  <conditionalFormatting sqref="AC68">
    <cfRule type="expression" dxfId="397" priority="48">
      <formula>$AC$68=FALSE</formula>
    </cfRule>
  </conditionalFormatting>
  <conditionalFormatting sqref="AC69">
    <cfRule type="expression" dxfId="396" priority="47">
      <formula>$AC$69=FALSE</formula>
    </cfRule>
  </conditionalFormatting>
  <conditionalFormatting sqref="AC70">
    <cfRule type="expression" dxfId="395" priority="46">
      <formula>$AC$70=FALSE</formula>
    </cfRule>
  </conditionalFormatting>
  <conditionalFormatting sqref="AC71">
    <cfRule type="expression" dxfId="394" priority="45">
      <formula>$AC$71=FALSE</formula>
    </cfRule>
  </conditionalFormatting>
  <conditionalFormatting sqref="AC72">
    <cfRule type="expression" dxfId="393" priority="44">
      <formula>$AC$72=FALSE</formula>
    </cfRule>
  </conditionalFormatting>
  <conditionalFormatting sqref="AC73">
    <cfRule type="expression" dxfId="392" priority="43">
      <formula>$AC$73=FALSE</formula>
    </cfRule>
  </conditionalFormatting>
  <conditionalFormatting sqref="AC74">
    <cfRule type="expression" dxfId="391" priority="42">
      <formula>$AC$74=FALSE</formula>
    </cfRule>
  </conditionalFormatting>
  <conditionalFormatting sqref="AC75">
    <cfRule type="expression" dxfId="390" priority="41">
      <formula>$AC$75=FALSE</formula>
    </cfRule>
  </conditionalFormatting>
  <conditionalFormatting sqref="AC76">
    <cfRule type="expression" dxfId="389" priority="40">
      <formula>$AC$76=FALSE</formula>
    </cfRule>
  </conditionalFormatting>
  <conditionalFormatting sqref="AC77">
    <cfRule type="expression" dxfId="388" priority="39">
      <formula>$AC$77=FALSE</formula>
    </cfRule>
  </conditionalFormatting>
  <conditionalFormatting sqref="AC78">
    <cfRule type="expression" dxfId="387" priority="38">
      <formula>$AC$78=FALSE</formula>
    </cfRule>
  </conditionalFormatting>
  <conditionalFormatting sqref="AC84">
    <cfRule type="expression" dxfId="386" priority="37">
      <formula>$AC$78=FALSE</formula>
    </cfRule>
  </conditionalFormatting>
  <conditionalFormatting sqref="AC88">
    <cfRule type="expression" dxfId="385" priority="35">
      <formula>$AC$88=FALSE</formula>
    </cfRule>
  </conditionalFormatting>
  <conditionalFormatting sqref="AC91">
    <cfRule type="expression" dxfId="384" priority="34">
      <formula>$AC$91=FALSE</formula>
    </cfRule>
  </conditionalFormatting>
  <conditionalFormatting sqref="AC92">
    <cfRule type="expression" dxfId="383" priority="33">
      <formula>$AC$92=FALSE</formula>
    </cfRule>
  </conditionalFormatting>
  <conditionalFormatting sqref="AC94">
    <cfRule type="expression" dxfId="382" priority="31">
      <formula>$AC$94=FALSE</formula>
    </cfRule>
  </conditionalFormatting>
  <conditionalFormatting sqref="AC96">
    <cfRule type="expression" dxfId="381" priority="30">
      <formula>$AC$96=FALSE</formula>
    </cfRule>
  </conditionalFormatting>
  <conditionalFormatting sqref="AC97">
    <cfRule type="expression" dxfId="380" priority="29">
      <formula>$AC$97=FALSE</formula>
    </cfRule>
  </conditionalFormatting>
  <conditionalFormatting sqref="AC98">
    <cfRule type="expression" dxfId="379" priority="28">
      <formula>$AC$98=FALSE</formula>
    </cfRule>
  </conditionalFormatting>
  <conditionalFormatting sqref="AC100">
    <cfRule type="expression" dxfId="378" priority="27">
      <formula>$AC$100=FALSE</formula>
    </cfRule>
  </conditionalFormatting>
  <conditionalFormatting sqref="AC101">
    <cfRule type="expression" dxfId="377" priority="26">
      <formula>$AC$101=FALSE</formula>
    </cfRule>
  </conditionalFormatting>
  <conditionalFormatting sqref="AC102">
    <cfRule type="expression" dxfId="376" priority="25">
      <formula>$AC$102=FALSE</formula>
    </cfRule>
  </conditionalFormatting>
  <conditionalFormatting sqref="AC103">
    <cfRule type="expression" dxfId="375" priority="24">
      <formula>$AC$103=FALSE</formula>
    </cfRule>
  </conditionalFormatting>
  <conditionalFormatting sqref="AC109">
    <cfRule type="expression" dxfId="374" priority="23">
      <formula>$AC$109=FALSE</formula>
    </cfRule>
  </conditionalFormatting>
  <conditionalFormatting sqref="AC110">
    <cfRule type="expression" dxfId="373" priority="22">
      <formula>$AC$110=FALSE</formula>
    </cfRule>
  </conditionalFormatting>
  <conditionalFormatting sqref="AC111">
    <cfRule type="expression" dxfId="372" priority="21">
      <formula>$AC$111=FALSE</formula>
    </cfRule>
  </conditionalFormatting>
  <conditionalFormatting sqref="AC112">
    <cfRule type="expression" dxfId="371" priority="20">
      <formula>$AC$112=FALSE</formula>
    </cfRule>
  </conditionalFormatting>
  <conditionalFormatting sqref="AC113">
    <cfRule type="expression" dxfId="370" priority="19">
      <formula>$AC$113=FALSE</formula>
    </cfRule>
  </conditionalFormatting>
  <conditionalFormatting sqref="AC120">
    <cfRule type="expression" dxfId="369" priority="18">
      <formula>$AC$120=FALSE</formula>
    </cfRule>
  </conditionalFormatting>
  <conditionalFormatting sqref="AC121">
    <cfRule type="expression" dxfId="368" priority="17">
      <formula>$AC$121=FALSE</formula>
    </cfRule>
  </conditionalFormatting>
  <conditionalFormatting sqref="AC122">
    <cfRule type="expression" dxfId="367" priority="16">
      <formula>$AC$122=FALSE</formula>
    </cfRule>
  </conditionalFormatting>
  <conditionalFormatting sqref="AC123">
    <cfRule type="expression" dxfId="366" priority="15">
      <formula>$AC$123=FALSE</formula>
    </cfRule>
  </conditionalFormatting>
  <conditionalFormatting sqref="AC124">
    <cfRule type="expression" dxfId="365" priority="14">
      <formula>$AC$124=FALSE</formula>
    </cfRule>
  </conditionalFormatting>
  <conditionalFormatting sqref="AC126">
    <cfRule type="expression" dxfId="364" priority="13">
      <formula>$AC$126=FALSE</formula>
    </cfRule>
  </conditionalFormatting>
  <conditionalFormatting sqref="AC129">
    <cfRule type="expression" dxfId="363" priority="12">
      <formula>$AC$129=FALSE</formula>
    </cfRule>
  </conditionalFormatting>
  <conditionalFormatting sqref="AC130">
    <cfRule type="expression" dxfId="362" priority="11">
      <formula>$AC$130=FALSE</formula>
    </cfRule>
  </conditionalFormatting>
  <conditionalFormatting sqref="AC131">
    <cfRule type="expression" dxfId="361" priority="10">
      <formula>$AC$131=FALSE</formula>
    </cfRule>
  </conditionalFormatting>
  <conditionalFormatting sqref="AC132">
    <cfRule type="expression" dxfId="360" priority="9">
      <formula>$AC$132=FALSE</formula>
    </cfRule>
  </conditionalFormatting>
  <conditionalFormatting sqref="AC134">
    <cfRule type="expression" dxfId="359" priority="8">
      <formula>$AC$134=FALSE</formula>
    </cfRule>
  </conditionalFormatting>
  <conditionalFormatting sqref="AC135">
    <cfRule type="expression" dxfId="358" priority="7">
      <formula>$AC$135=FALSE</formula>
    </cfRule>
  </conditionalFormatting>
  <conditionalFormatting sqref="AC136">
    <cfRule type="expression" dxfId="357" priority="6">
      <formula>$AC$136=FALSE</formula>
    </cfRule>
  </conditionalFormatting>
  <conditionalFormatting sqref="AC137">
    <cfRule type="expression" dxfId="356" priority="5">
      <formula>$AC$137=FALSE</formula>
    </cfRule>
  </conditionalFormatting>
  <conditionalFormatting sqref="AC139">
    <cfRule type="expression" dxfId="355" priority="4">
      <formula>$AC$139=FALSE</formula>
    </cfRule>
  </conditionalFormatting>
  <conditionalFormatting sqref="AC140">
    <cfRule type="expression" dxfId="354" priority="3">
      <formula>$AC$140=FALSE</formula>
    </cfRule>
  </conditionalFormatting>
  <conditionalFormatting sqref="AC141">
    <cfRule type="expression" dxfId="353" priority="2">
      <formula>$AC$141=FALSE</formula>
    </cfRule>
  </conditionalFormatting>
  <conditionalFormatting sqref="AC142">
    <cfRule type="expression" dxfId="352" priority="1">
      <formula>$AC$142=FALSE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rowBreaks count="1" manualBreakCount="1">
    <brk id="32" max="16383" man="1"/>
  </rowBreaks>
  <ignoredErrors>
    <ignoredError sqref="AC93 AC99 AC125 AC133" formula="1"/>
  </ignoredErrors>
  <legacyDrawing r:id="rId3"/>
  <legacyDrawingHF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B1:AH56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117"/>
    <col min="28" max="28" width="14.7109375" customWidth="1"/>
    <col min="29" max="29" width="4.7109375" style="117" customWidth="1"/>
    <col min="30" max="32" width="4" style="117" customWidth="1"/>
    <col min="33" max="33" width="6.14062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AC51</f>
        <v>0</v>
      </c>
      <c r="C2" s="1143"/>
      <c r="D2" s="135">
        <v>2</v>
      </c>
      <c r="F2" s="2" t="s">
        <v>1295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49"/>
      <c r="Y3" s="749"/>
      <c r="AA3" s="749"/>
      <c r="AC3" s="749"/>
      <c r="AD3" s="749"/>
      <c r="AE3" s="749"/>
      <c r="AF3" s="749"/>
      <c r="AG3" s="749"/>
    </row>
    <row r="4" spans="2:34" ht="15" customHeight="1" thickBot="1" x14ac:dyDescent="0.3">
      <c r="B4" s="186" t="s">
        <v>396</v>
      </c>
      <c r="G4" s="3" t="s">
        <v>381</v>
      </c>
    </row>
    <row r="5" spans="2:34" ht="15" customHeight="1" thickTop="1" thickBot="1" x14ac:dyDescent="0.25">
      <c r="B5" s="1119">
        <f>Übersicht!U161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B6" s="309"/>
      <c r="C6" s="160"/>
      <c r="H6" s="1242" t="s">
        <v>949</v>
      </c>
      <c r="I6" s="1243"/>
      <c r="J6" s="1243"/>
      <c r="K6" s="1244"/>
      <c r="L6" s="476"/>
      <c r="M6" s="83"/>
      <c r="N6" s="83"/>
      <c r="O6" s="83"/>
      <c r="P6" s="83"/>
      <c r="Q6" s="83"/>
      <c r="R6" s="83"/>
      <c r="S6" s="83"/>
      <c r="T6" s="83"/>
      <c r="U6" s="83"/>
      <c r="V6" s="83"/>
      <c r="W6" s="475"/>
      <c r="X6" s="84"/>
      <c r="Y6" s="85"/>
      <c r="Z6" s="84"/>
      <c r="AA6" s="85"/>
      <c r="AB6" s="84"/>
      <c r="AC6" s="228" t="b">
        <f>AC7</f>
        <v>0</v>
      </c>
      <c r="AD6" s="566">
        <v>1</v>
      </c>
      <c r="AE6" s="376"/>
      <c r="AF6" s="206"/>
      <c r="AG6" s="206"/>
      <c r="AH6" s="936"/>
    </row>
    <row r="7" spans="2:34" ht="15" customHeight="1" thickBot="1" x14ac:dyDescent="0.25">
      <c r="B7" s="309"/>
      <c r="C7" s="160"/>
      <c r="H7" s="27" t="s">
        <v>319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943"/>
      <c r="X7" s="149" t="s">
        <v>101</v>
      </c>
      <c r="Y7" s="950"/>
      <c r="Z7" s="367" t="s">
        <v>816</v>
      </c>
      <c r="AA7" s="870"/>
      <c r="AB7" s="149" t="s">
        <v>100</v>
      </c>
      <c r="AC7" s="723" t="b">
        <f t="shared" ref="AC7" si="0">IF(W7="x",0,IF(Y7="x",1,IF(AA7="x",3)))</f>
        <v>0</v>
      </c>
      <c r="AD7" s="739">
        <v>1</v>
      </c>
      <c r="AE7" s="953"/>
      <c r="AF7" s="954"/>
      <c r="AG7" s="395">
        <v>1</v>
      </c>
      <c r="AH7" s="947"/>
    </row>
    <row r="8" spans="2:34" ht="15" customHeight="1" thickBot="1" x14ac:dyDescent="0.25">
      <c r="H8" s="1113" t="s">
        <v>314</v>
      </c>
      <c r="I8" s="1114"/>
      <c r="J8" s="1114"/>
      <c r="K8" s="1115"/>
      <c r="L8" s="6"/>
      <c r="M8" s="6"/>
      <c r="N8" s="6"/>
      <c r="O8" s="6"/>
      <c r="P8" s="6"/>
      <c r="Q8" s="6"/>
      <c r="R8" s="6"/>
      <c r="S8" s="23"/>
      <c r="T8" s="23"/>
      <c r="U8" s="23"/>
      <c r="V8" s="23"/>
      <c r="W8" s="280"/>
      <c r="X8" s="23"/>
      <c r="Y8" s="657"/>
      <c r="Z8" s="23"/>
      <c r="AA8" s="657"/>
      <c r="AB8" s="23"/>
      <c r="AC8" s="228">
        <f>(AC10+AC11+AC12+AC13+AC14+AC15+AC16+AC17)/8</f>
        <v>0</v>
      </c>
      <c r="AD8" s="566">
        <v>2</v>
      </c>
      <c r="AE8" s="162"/>
      <c r="AF8" s="162"/>
      <c r="AG8" s="162"/>
      <c r="AH8" s="893"/>
    </row>
    <row r="9" spans="2:34" ht="15" customHeight="1" thickBot="1" x14ac:dyDescent="0.25">
      <c r="H9" s="27" t="s">
        <v>315</v>
      </c>
      <c r="I9" s="28"/>
      <c r="J9" s="28"/>
      <c r="K9" s="1256"/>
      <c r="L9" s="1257"/>
      <c r="M9" s="1257"/>
      <c r="N9" s="1257"/>
      <c r="O9" s="1257"/>
      <c r="P9" s="1257"/>
      <c r="Q9" s="1257"/>
      <c r="R9" s="1258"/>
      <c r="S9" s="28"/>
      <c r="T9" s="28"/>
      <c r="U9" s="28"/>
      <c r="V9" s="28"/>
      <c r="W9" s="281"/>
      <c r="X9" s="28"/>
      <c r="Y9" s="261"/>
      <c r="Z9" s="28"/>
      <c r="AA9" s="261"/>
      <c r="AB9" s="28"/>
      <c r="AC9" s="273"/>
      <c r="AD9" s="70"/>
      <c r="AE9" s="163"/>
      <c r="AF9" s="163"/>
      <c r="AG9" s="163"/>
      <c r="AH9" s="894"/>
    </row>
    <row r="10" spans="2:34" ht="15" customHeight="1" thickBot="1" x14ac:dyDescent="0.25">
      <c r="H10" s="31" t="s">
        <v>978</v>
      </c>
      <c r="I10" s="28"/>
      <c r="J10" s="28"/>
      <c r="K10" s="108"/>
      <c r="L10" s="108"/>
      <c r="M10" s="108"/>
      <c r="N10" s="108"/>
      <c r="O10" s="108"/>
      <c r="P10" s="108"/>
      <c r="Q10" s="108"/>
      <c r="R10" s="108"/>
      <c r="S10" s="28"/>
      <c r="T10" s="28"/>
      <c r="U10" s="28"/>
      <c r="V10" s="28"/>
      <c r="W10" s="868"/>
      <c r="X10" s="149" t="s">
        <v>119</v>
      </c>
      <c r="Y10" s="868"/>
      <c r="Z10" s="367"/>
      <c r="AA10" s="870"/>
      <c r="AB10" s="110" t="s">
        <v>27</v>
      </c>
      <c r="AC10" s="723" t="b">
        <f t="shared" ref="AC10:AC17" si="1">IF(W10="x",0,IF(Y10="x",1,IF(AA10="x",3)))</f>
        <v>0</v>
      </c>
      <c r="AD10" s="70">
        <v>1</v>
      </c>
      <c r="AE10" s="914"/>
      <c r="AF10" s="914"/>
      <c r="AG10" s="395">
        <v>1</v>
      </c>
      <c r="AH10" s="894"/>
    </row>
    <row r="11" spans="2:34" ht="15" customHeight="1" thickBot="1" x14ac:dyDescent="0.25">
      <c r="H11" s="27" t="s">
        <v>316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28" t="s">
        <v>39</v>
      </c>
      <c r="Y11" s="657"/>
      <c r="Z11" s="28"/>
      <c r="AA11" s="872"/>
      <c r="AB11" s="28" t="s">
        <v>40</v>
      </c>
      <c r="AC11" s="723" t="b">
        <f t="shared" si="1"/>
        <v>0</v>
      </c>
      <c r="AD11" s="70">
        <v>1</v>
      </c>
      <c r="AE11" s="914"/>
      <c r="AF11" s="914"/>
      <c r="AG11" s="523">
        <v>32</v>
      </c>
      <c r="AH11" s="894"/>
    </row>
    <row r="12" spans="2:34" ht="15" customHeight="1" thickBot="1" x14ac:dyDescent="0.25">
      <c r="H12" s="27" t="s">
        <v>317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868"/>
      <c r="X12" s="28" t="s">
        <v>24</v>
      </c>
      <c r="Y12" s="654"/>
      <c r="Z12" s="28"/>
      <c r="AA12" s="870"/>
      <c r="AB12" s="28" t="s">
        <v>25</v>
      </c>
      <c r="AC12" s="723" t="b">
        <f t="shared" si="1"/>
        <v>0</v>
      </c>
      <c r="AD12" s="70">
        <v>1</v>
      </c>
      <c r="AE12" s="914"/>
      <c r="AF12" s="914"/>
      <c r="AG12" s="523" t="s">
        <v>1110</v>
      </c>
      <c r="AH12" s="894"/>
    </row>
    <row r="13" spans="2:34" ht="15" customHeight="1" thickBot="1" x14ac:dyDescent="0.25">
      <c r="H13" s="31" t="s">
        <v>877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68"/>
      <c r="X13" s="110" t="s">
        <v>24</v>
      </c>
      <c r="Y13" s="108"/>
      <c r="Z13" s="28"/>
      <c r="AA13" s="870"/>
      <c r="AB13" s="110" t="s">
        <v>25</v>
      </c>
      <c r="AC13" s="723" t="b">
        <f t="shared" si="1"/>
        <v>0</v>
      </c>
      <c r="AD13" s="70">
        <v>1</v>
      </c>
      <c r="AE13" s="914"/>
      <c r="AF13" s="914"/>
      <c r="AG13" s="604">
        <v>63</v>
      </c>
      <c r="AH13" s="894"/>
    </row>
    <row r="14" spans="2:34" ht="15" customHeight="1" thickBot="1" x14ac:dyDescent="0.25">
      <c r="H14" s="27" t="s">
        <v>318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8" t="s">
        <v>31</v>
      </c>
      <c r="Y14" s="868"/>
      <c r="Z14" s="59" t="s">
        <v>334</v>
      </c>
      <c r="AA14" s="870"/>
      <c r="AB14" s="28" t="s">
        <v>33</v>
      </c>
      <c r="AC14" s="723" t="b">
        <f t="shared" si="1"/>
        <v>0</v>
      </c>
      <c r="AD14" s="70">
        <v>1</v>
      </c>
      <c r="AE14" s="914"/>
      <c r="AF14" s="914"/>
      <c r="AG14" s="395" t="s">
        <v>1110</v>
      </c>
      <c r="AH14" s="894"/>
    </row>
    <row r="15" spans="2:34" ht="15" customHeight="1" thickBot="1" x14ac:dyDescent="0.25">
      <c r="H15" s="27" t="s">
        <v>319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28" t="s">
        <v>335</v>
      </c>
      <c r="Y15" s="868"/>
      <c r="Z15" s="28" t="s">
        <v>102</v>
      </c>
      <c r="AA15" s="870"/>
      <c r="AB15" s="28" t="s">
        <v>100</v>
      </c>
      <c r="AC15" s="723" t="b">
        <f t="shared" si="1"/>
        <v>0</v>
      </c>
      <c r="AD15" s="70">
        <v>1</v>
      </c>
      <c r="AE15" s="914"/>
      <c r="AF15" s="914"/>
      <c r="AG15" s="395">
        <v>1</v>
      </c>
      <c r="AH15" s="894"/>
    </row>
    <row r="16" spans="2:34" ht="15" customHeight="1" thickBot="1" x14ac:dyDescent="0.25">
      <c r="H16" s="27" t="s">
        <v>320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28" t="s">
        <v>24</v>
      </c>
      <c r="Y16" s="657"/>
      <c r="Z16" s="28"/>
      <c r="AA16" s="870"/>
      <c r="AB16" s="28" t="s">
        <v>25</v>
      </c>
      <c r="AC16" s="723" t="b">
        <f t="shared" si="1"/>
        <v>0</v>
      </c>
      <c r="AD16" s="70">
        <v>1</v>
      </c>
      <c r="AE16" s="914"/>
      <c r="AF16" s="914"/>
      <c r="AG16" s="544">
        <v>10</v>
      </c>
      <c r="AH16" s="894"/>
    </row>
    <row r="17" spans="7:34" ht="15" customHeight="1" thickBot="1" x14ac:dyDescent="0.25">
      <c r="H17" s="27" t="s">
        <v>336</v>
      </c>
      <c r="I17" s="28"/>
      <c r="J17" s="28"/>
      <c r="K17" s="20"/>
      <c r="L17" s="28"/>
      <c r="M17" s="28"/>
      <c r="N17" s="28"/>
      <c r="O17" s="28"/>
      <c r="P17" s="28"/>
      <c r="Q17" s="28"/>
      <c r="R17" s="20"/>
      <c r="S17" s="28"/>
      <c r="T17" s="28"/>
      <c r="U17" s="28"/>
      <c r="V17" s="28"/>
      <c r="W17" s="868"/>
      <c r="X17" s="28" t="s">
        <v>24</v>
      </c>
      <c r="Y17" s="654"/>
      <c r="Z17" s="28"/>
      <c r="AA17" s="870"/>
      <c r="AB17" s="28" t="s">
        <v>25</v>
      </c>
      <c r="AC17" s="723" t="b">
        <f t="shared" si="1"/>
        <v>0</v>
      </c>
      <c r="AD17" s="70">
        <v>1</v>
      </c>
      <c r="AE17" s="914"/>
      <c r="AF17" s="914"/>
      <c r="AG17" s="524" t="s">
        <v>1110</v>
      </c>
      <c r="AH17" s="894"/>
    </row>
    <row r="18" spans="7:34" ht="15" customHeight="1" thickTop="1" thickBot="1" x14ac:dyDescent="0.25"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141"/>
      <c r="X18" s="97"/>
      <c r="Y18" s="141"/>
      <c r="Z18" s="97"/>
      <c r="AA18" s="159"/>
      <c r="AB18" s="103" t="s">
        <v>384</v>
      </c>
      <c r="AC18" s="121">
        <f>(AC6*AD6+AC8*AD8)/(AD6+AD8)</f>
        <v>0</v>
      </c>
      <c r="AD18" s="135">
        <v>2</v>
      </c>
      <c r="AE18" s="174" t="str">
        <f>COUNTA(AE7:AE17)&amp;"/"&amp;9</f>
        <v>0/9</v>
      </c>
      <c r="AF18" s="174" t="str">
        <f>COUNTA(AF7:AF17)&amp;"/"&amp;9</f>
        <v>0/9</v>
      </c>
      <c r="AG18" s="174"/>
      <c r="AH18" s="98"/>
    </row>
    <row r="19" spans="7:34" ht="15" customHeight="1" thickTop="1" x14ac:dyDescent="0.2">
      <c r="H19" s="20"/>
      <c r="I19" s="20"/>
      <c r="J19" s="20"/>
      <c r="K19" s="108"/>
      <c r="L19" s="20"/>
      <c r="M19" s="20"/>
      <c r="N19" s="20"/>
      <c r="O19" s="20"/>
      <c r="P19" s="20"/>
      <c r="Q19" s="20"/>
      <c r="R19" s="108"/>
      <c r="S19" s="20"/>
      <c r="T19" s="20"/>
      <c r="U19" s="20"/>
      <c r="V19" s="20"/>
      <c r="W19" s="108"/>
      <c r="X19" s="20"/>
      <c r="Y19" s="261"/>
      <c r="Z19" s="20"/>
      <c r="AA19" s="108"/>
      <c r="AB19" s="20"/>
      <c r="AC19" s="108"/>
      <c r="AD19" s="261"/>
      <c r="AE19" s="180"/>
      <c r="AF19" s="180"/>
      <c r="AG19" s="180"/>
      <c r="AH19" s="20"/>
    </row>
    <row r="20" spans="7:34" ht="15" customHeight="1" thickBot="1" x14ac:dyDescent="0.3">
      <c r="G20" s="460" t="s">
        <v>382</v>
      </c>
      <c r="I20" s="8"/>
      <c r="J20" s="8"/>
      <c r="K20" s="136"/>
      <c r="L20" s="8"/>
      <c r="M20" s="8"/>
      <c r="N20" s="8"/>
      <c r="O20" s="8"/>
      <c r="P20" s="8"/>
      <c r="Q20" s="8"/>
      <c r="R20" s="136"/>
      <c r="S20" s="8"/>
      <c r="T20" s="8"/>
      <c r="U20" s="8"/>
      <c r="V20" s="8"/>
      <c r="W20" s="136"/>
      <c r="X20" s="8"/>
      <c r="Y20" s="136"/>
      <c r="Z20" s="8"/>
      <c r="AA20" s="136"/>
      <c r="AB20" s="8"/>
      <c r="AC20" s="136"/>
      <c r="AD20" s="136"/>
      <c r="AE20" s="181"/>
      <c r="AF20" s="181"/>
      <c r="AG20" s="181"/>
      <c r="AH20" s="8"/>
    </row>
    <row r="21" spans="7:34" ht="15" customHeight="1" thickTop="1" thickBot="1" x14ac:dyDescent="0.25">
      <c r="H21" s="1107" t="s">
        <v>0</v>
      </c>
      <c r="I21" s="1108"/>
      <c r="J21" s="1108"/>
      <c r="K21" s="1108"/>
      <c r="L21" s="1108"/>
      <c r="M21" s="1108"/>
      <c r="N21" s="1108"/>
      <c r="O21" s="1108"/>
      <c r="P21" s="1108"/>
      <c r="Q21" s="1108"/>
      <c r="R21" s="1108"/>
      <c r="S21" s="1108"/>
      <c r="T21" s="1108"/>
      <c r="U21" s="1108"/>
      <c r="V21" s="1108"/>
      <c r="W21" s="14">
        <v>0</v>
      </c>
      <c r="X21" s="57"/>
      <c r="Y21" s="14">
        <v>1</v>
      </c>
      <c r="Z21" s="57"/>
      <c r="AA21" s="14">
        <v>3</v>
      </c>
      <c r="AB21" s="43"/>
      <c r="AC21" s="14" t="s">
        <v>18</v>
      </c>
      <c r="AD21" s="14" t="s">
        <v>1</v>
      </c>
      <c r="AE21" s="4" t="s">
        <v>390</v>
      </c>
      <c r="AF21" s="14" t="s">
        <v>389</v>
      </c>
      <c r="AG21" s="14" t="s">
        <v>1060</v>
      </c>
      <c r="AH21" s="60" t="s">
        <v>2</v>
      </c>
    </row>
    <row r="22" spans="7:34" ht="15" customHeight="1" thickTop="1" thickBot="1" x14ac:dyDescent="0.25">
      <c r="H22" s="1158" t="s">
        <v>321</v>
      </c>
      <c r="I22" s="1159"/>
      <c r="J22" s="1159"/>
      <c r="K22" s="1207"/>
      <c r="L22" s="28"/>
      <c r="M22" s="28"/>
      <c r="N22" s="28"/>
      <c r="O22" s="28"/>
      <c r="P22" s="28"/>
      <c r="Q22" s="28"/>
      <c r="R22" s="23"/>
      <c r="S22" s="28"/>
      <c r="T22" s="28"/>
      <c r="U22" s="28"/>
      <c r="V22" s="28"/>
      <c r="W22" s="653"/>
      <c r="X22" s="28"/>
      <c r="Y22" s="261"/>
      <c r="Z22" s="28"/>
      <c r="AA22" s="654"/>
      <c r="AB22" s="28"/>
      <c r="AC22" s="144">
        <f>(AC23+AC24+AC25+AC26+AC27+AC28)/6</f>
        <v>0</v>
      </c>
      <c r="AD22" s="133">
        <v>2</v>
      </c>
      <c r="AE22" s="163"/>
      <c r="AF22" s="163"/>
      <c r="AG22" s="163"/>
      <c r="AH22" s="894"/>
    </row>
    <row r="23" spans="7:34" ht="15" customHeight="1" thickBot="1" x14ac:dyDescent="0.25">
      <c r="H23" s="27" t="s">
        <v>322</v>
      </c>
      <c r="I23" s="28"/>
      <c r="J23" s="28"/>
      <c r="K23" s="28"/>
      <c r="L23" s="28"/>
      <c r="M23" s="28"/>
      <c r="N23" s="28"/>
      <c r="O23" s="28"/>
      <c r="P23" s="23"/>
      <c r="Q23" s="23"/>
      <c r="R23" s="28"/>
      <c r="S23" s="28"/>
      <c r="T23" s="28"/>
      <c r="U23" s="28"/>
      <c r="V23" s="28"/>
      <c r="W23" s="868"/>
      <c r="X23" s="28" t="s">
        <v>24</v>
      </c>
      <c r="Y23" s="868"/>
      <c r="Z23" s="28" t="s">
        <v>59</v>
      </c>
      <c r="AA23" s="870"/>
      <c r="AB23" s="28" t="s">
        <v>25</v>
      </c>
      <c r="AC23" s="723" t="b">
        <f t="shared" ref="AC23:AC33" si="2">IF(W23="x",0,IF(Y23="x",1,IF(AA23="x",3)))</f>
        <v>0</v>
      </c>
      <c r="AD23" s="70">
        <v>1</v>
      </c>
      <c r="AE23" s="914"/>
      <c r="AF23" s="914"/>
      <c r="AG23" s="604"/>
      <c r="AH23" s="894"/>
    </row>
    <row r="24" spans="7:34" ht="15" customHeight="1" thickBot="1" x14ac:dyDescent="0.25">
      <c r="H24" s="31" t="s">
        <v>1195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868"/>
      <c r="X24" s="28" t="s">
        <v>24</v>
      </c>
      <c r="Y24" s="654"/>
      <c r="Z24" s="28"/>
      <c r="AA24" s="870"/>
      <c r="AB24" s="28" t="s">
        <v>25</v>
      </c>
      <c r="AC24" s="723" t="b">
        <f t="shared" si="2"/>
        <v>0</v>
      </c>
      <c r="AD24" s="70">
        <v>1</v>
      </c>
      <c r="AE24" s="914"/>
      <c r="AF24" s="914"/>
      <c r="AG24" s="523">
        <v>32</v>
      </c>
      <c r="AH24" s="894"/>
    </row>
    <row r="25" spans="7:34" ht="15" customHeight="1" thickBot="1" x14ac:dyDescent="0.25">
      <c r="H25" s="31" t="s">
        <v>1198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868"/>
      <c r="X25" s="110" t="s">
        <v>24</v>
      </c>
      <c r="Y25" s="654"/>
      <c r="Z25" s="28"/>
      <c r="AA25" s="870"/>
      <c r="AB25" s="110" t="s">
        <v>25</v>
      </c>
      <c r="AC25" s="723" t="b">
        <f t="shared" si="2"/>
        <v>0</v>
      </c>
      <c r="AD25" s="70">
        <v>1</v>
      </c>
      <c r="AE25" s="914"/>
      <c r="AF25" s="914"/>
      <c r="AG25" s="525"/>
      <c r="AH25" s="894"/>
    </row>
    <row r="26" spans="7:34" ht="15" customHeight="1" thickBot="1" x14ac:dyDescent="0.25">
      <c r="H26" s="31" t="s">
        <v>1196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120"/>
      <c r="X26" s="28" t="s">
        <v>24</v>
      </c>
      <c r="Y26" s="654"/>
      <c r="Z26" s="28"/>
      <c r="AA26" s="870"/>
      <c r="AB26" s="28" t="s">
        <v>25</v>
      </c>
      <c r="AC26" s="723" t="b">
        <f t="shared" si="2"/>
        <v>0</v>
      </c>
      <c r="AD26" s="70">
        <v>1</v>
      </c>
      <c r="AE26" s="914"/>
      <c r="AF26" s="914"/>
      <c r="AG26" s="525">
        <v>32</v>
      </c>
      <c r="AH26" s="894"/>
    </row>
    <row r="27" spans="7:34" ht="15" customHeight="1" thickBot="1" x14ac:dyDescent="0.25">
      <c r="H27" s="31" t="s">
        <v>1197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24</v>
      </c>
      <c r="Y27" s="654"/>
      <c r="Z27" s="28"/>
      <c r="AA27" s="870"/>
      <c r="AB27" s="28" t="s">
        <v>25</v>
      </c>
      <c r="AC27" s="723" t="b">
        <f t="shared" si="2"/>
        <v>0</v>
      </c>
      <c r="AD27" s="70">
        <v>1</v>
      </c>
      <c r="AE27" s="914"/>
      <c r="AF27" s="914"/>
      <c r="AG27" s="525">
        <v>32</v>
      </c>
      <c r="AH27" s="894"/>
    </row>
    <row r="28" spans="7:34" ht="15" customHeight="1" thickBot="1" x14ac:dyDescent="0.25">
      <c r="H28" s="1188" t="s">
        <v>323</v>
      </c>
      <c r="I28" s="1187"/>
      <c r="J28" s="1187"/>
      <c r="K28" s="1187"/>
      <c r="L28" s="1187"/>
      <c r="M28" s="1187"/>
      <c r="N28" s="1187"/>
      <c r="O28" s="1187"/>
      <c r="P28" s="1187"/>
      <c r="Q28" s="1187"/>
      <c r="R28" s="1187"/>
      <c r="S28" s="1187"/>
      <c r="T28" s="1187"/>
      <c r="U28" s="1187"/>
      <c r="V28" s="1187"/>
      <c r="W28" s="868"/>
      <c r="X28" s="28" t="s">
        <v>24</v>
      </c>
      <c r="Y28" s="654"/>
      <c r="Z28" s="28"/>
      <c r="AA28" s="870"/>
      <c r="AB28" s="28" t="s">
        <v>25</v>
      </c>
      <c r="AC28" s="723" t="b">
        <f t="shared" si="2"/>
        <v>0</v>
      </c>
      <c r="AD28" s="70">
        <v>1</v>
      </c>
      <c r="AE28" s="914"/>
      <c r="AF28" s="914"/>
      <c r="AG28" s="525">
        <v>32</v>
      </c>
      <c r="AH28" s="894"/>
    </row>
    <row r="29" spans="7:34" ht="15" customHeight="1" thickBot="1" x14ac:dyDescent="0.25">
      <c r="H29" s="1158" t="s">
        <v>324</v>
      </c>
      <c r="I29" s="1159"/>
      <c r="J29" s="1159"/>
      <c r="K29" s="1160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69"/>
      <c r="X29" s="28"/>
      <c r="Y29" s="261"/>
      <c r="Z29" s="28"/>
      <c r="AA29" s="108"/>
      <c r="AB29" s="28"/>
      <c r="AC29" s="145">
        <f>(AC30+AC31+AC32+AC33)/4</f>
        <v>0</v>
      </c>
      <c r="AD29" s="133">
        <v>2</v>
      </c>
      <c r="AE29" s="163"/>
      <c r="AF29" s="163"/>
      <c r="AG29" s="162"/>
      <c r="AH29" s="894"/>
    </row>
    <row r="30" spans="7:34" ht="15" customHeight="1" thickBot="1" x14ac:dyDescent="0.25">
      <c r="H30" s="27" t="s">
        <v>325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68"/>
      <c r="X30" s="28" t="s">
        <v>335</v>
      </c>
      <c r="Y30" s="868"/>
      <c r="Z30" s="28" t="s">
        <v>102</v>
      </c>
      <c r="AA30" s="870"/>
      <c r="AB30" s="28" t="s">
        <v>27</v>
      </c>
      <c r="AC30" s="723" t="b">
        <f t="shared" si="2"/>
        <v>0</v>
      </c>
      <c r="AD30" s="70">
        <v>1</v>
      </c>
      <c r="AE30" s="914"/>
      <c r="AF30" s="914"/>
      <c r="AG30" s="163"/>
      <c r="AH30" s="894"/>
    </row>
    <row r="31" spans="7:34" ht="15" customHeight="1" thickBot="1" x14ac:dyDescent="0.25">
      <c r="H31" s="31" t="s">
        <v>1199</v>
      </c>
      <c r="I31" s="28"/>
      <c r="J31" s="28"/>
      <c r="K31" s="28"/>
      <c r="L31" s="28"/>
      <c r="M31" s="28"/>
      <c r="N31" s="28"/>
      <c r="O31" s="28"/>
      <c r="P31" s="28"/>
      <c r="Q31" s="28"/>
      <c r="R31" s="20"/>
      <c r="S31" s="28"/>
      <c r="T31" s="28"/>
      <c r="U31" s="28"/>
      <c r="V31" s="28"/>
      <c r="W31" s="868"/>
      <c r="X31" s="28" t="s">
        <v>339</v>
      </c>
      <c r="Y31" s="868"/>
      <c r="Z31" s="28" t="s">
        <v>337</v>
      </c>
      <c r="AA31" s="870"/>
      <c r="AB31" s="28" t="s">
        <v>338</v>
      </c>
      <c r="AC31" s="723" t="b">
        <f t="shared" si="2"/>
        <v>0</v>
      </c>
      <c r="AD31" s="70">
        <v>1</v>
      </c>
      <c r="AE31" s="914"/>
      <c r="AF31" s="914"/>
      <c r="AG31" s="395" t="s">
        <v>1110</v>
      </c>
      <c r="AH31" s="894"/>
    </row>
    <row r="32" spans="7:34" ht="15" customHeight="1" thickBot="1" x14ac:dyDescent="0.25">
      <c r="G32" s="167"/>
      <c r="H32" s="526" t="s">
        <v>1065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868"/>
      <c r="X32" s="110" t="s">
        <v>24</v>
      </c>
      <c r="Y32" s="108"/>
      <c r="Z32" s="28"/>
      <c r="AA32" s="870"/>
      <c r="AB32" s="110" t="s">
        <v>25</v>
      </c>
      <c r="AC32" s="723" t="b">
        <f t="shared" si="2"/>
        <v>0</v>
      </c>
      <c r="AD32" s="70">
        <v>1</v>
      </c>
      <c r="AE32" s="914"/>
      <c r="AF32" s="914"/>
      <c r="AG32" s="395" t="s">
        <v>1110</v>
      </c>
      <c r="AH32" s="894"/>
    </row>
    <row r="33" spans="7:34" ht="15" customHeight="1" thickBot="1" x14ac:dyDescent="0.25">
      <c r="H33" s="31" t="s">
        <v>1064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868"/>
      <c r="X33" s="28" t="s">
        <v>24</v>
      </c>
      <c r="Y33" s="654"/>
      <c r="Z33" s="28"/>
      <c r="AA33" s="870"/>
      <c r="AB33" s="28" t="s">
        <v>25</v>
      </c>
      <c r="AC33" s="723" t="b">
        <f t="shared" si="2"/>
        <v>0</v>
      </c>
      <c r="AD33" s="70">
        <v>1</v>
      </c>
      <c r="AE33" s="914"/>
      <c r="AF33" s="914"/>
      <c r="AG33" s="525">
        <v>32</v>
      </c>
      <c r="AH33" s="894"/>
    </row>
    <row r="34" spans="7:34" ht="15" customHeight="1" thickBot="1" x14ac:dyDescent="0.25">
      <c r="H34" s="31" t="s">
        <v>16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868"/>
      <c r="X34" s="110" t="s">
        <v>637</v>
      </c>
      <c r="Y34" s="654"/>
      <c r="Z34" s="28"/>
      <c r="AA34" s="870"/>
      <c r="AB34" s="110" t="s">
        <v>878</v>
      </c>
      <c r="AC34" s="273"/>
      <c r="AD34" s="70"/>
      <c r="AE34" s="177"/>
      <c r="AF34" s="177"/>
      <c r="AG34" s="177"/>
      <c r="AH34" s="894"/>
    </row>
    <row r="35" spans="7:34" ht="15" customHeight="1" thickTop="1" thickBot="1" x14ac:dyDescent="0.25">
      <c r="H35" s="95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141"/>
      <c r="X35" s="97"/>
      <c r="Y35" s="141"/>
      <c r="Z35" s="99" t="s">
        <v>979</v>
      </c>
      <c r="AA35" s="136"/>
      <c r="AB35" s="141"/>
      <c r="AC35" s="121">
        <f>((AC22*AD22)+(AC29*AD29))/(AD22+AD29)</f>
        <v>0</v>
      </c>
      <c r="AD35" s="135">
        <v>3</v>
      </c>
      <c r="AE35" s="179" t="str">
        <f>COUNTA(AE23:AE34)&amp;"/"&amp;10</f>
        <v>0/10</v>
      </c>
      <c r="AF35" s="179" t="str">
        <f>COUNTA(AF23:AF34)&amp;"/"&amp;10</f>
        <v>0/10</v>
      </c>
      <c r="AG35" s="179"/>
      <c r="AH35" s="98"/>
    </row>
    <row r="36" spans="7:34" ht="15" customHeight="1" thickTop="1" x14ac:dyDescent="0.2"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08"/>
      <c r="X36" s="6"/>
      <c r="Y36" s="108"/>
      <c r="Z36" s="6"/>
      <c r="AA36" s="108"/>
      <c r="AB36" s="6"/>
      <c r="AC36" s="108"/>
      <c r="AD36" s="108"/>
      <c r="AE36" s="160"/>
      <c r="AF36" s="160"/>
      <c r="AG36" s="160"/>
      <c r="AH36" s="6"/>
    </row>
    <row r="37" spans="7:34" ht="15" customHeight="1" thickBot="1" x14ac:dyDescent="0.3">
      <c r="G37" s="770" t="s">
        <v>108</v>
      </c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6"/>
      <c r="X37" s="8"/>
      <c r="Y37" s="136"/>
      <c r="Z37" s="8"/>
      <c r="AA37" s="136"/>
      <c r="AB37" s="8"/>
      <c r="AC37" s="136"/>
      <c r="AD37" s="136"/>
      <c r="AE37" s="181"/>
      <c r="AF37" s="181"/>
      <c r="AG37" s="181"/>
      <c r="AH37" s="8"/>
    </row>
    <row r="38" spans="7:34" ht="15" customHeight="1" thickTop="1" thickBot="1" x14ac:dyDescent="0.25">
      <c r="H38" s="1107" t="s">
        <v>0</v>
      </c>
      <c r="I38" s="1108"/>
      <c r="J38" s="1108"/>
      <c r="K38" s="1108"/>
      <c r="L38" s="1108"/>
      <c r="M38" s="1108"/>
      <c r="N38" s="1108"/>
      <c r="O38" s="1108"/>
      <c r="P38" s="1108"/>
      <c r="Q38" s="1108"/>
      <c r="R38" s="1108"/>
      <c r="S38" s="1108"/>
      <c r="T38" s="1108"/>
      <c r="U38" s="1108"/>
      <c r="V38" s="1108"/>
      <c r="W38" s="14">
        <v>0</v>
      </c>
      <c r="X38" s="57"/>
      <c r="Y38" s="14">
        <v>1</v>
      </c>
      <c r="Z38" s="57"/>
      <c r="AA38" s="14">
        <v>3</v>
      </c>
      <c r="AB38" s="43"/>
      <c r="AC38" s="14" t="s">
        <v>18</v>
      </c>
      <c r="AD38" s="14" t="s">
        <v>1</v>
      </c>
      <c r="AE38" s="4" t="s">
        <v>390</v>
      </c>
      <c r="AF38" s="14" t="s">
        <v>389</v>
      </c>
      <c r="AG38" s="14" t="s">
        <v>1060</v>
      </c>
      <c r="AH38" s="60" t="s">
        <v>2</v>
      </c>
    </row>
    <row r="39" spans="7:34" ht="15" customHeight="1" thickTop="1" thickBot="1" x14ac:dyDescent="0.25">
      <c r="H39" s="1158" t="s">
        <v>327</v>
      </c>
      <c r="I39" s="1159"/>
      <c r="J39" s="1159"/>
      <c r="K39" s="1160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69"/>
      <c r="X39" s="28"/>
      <c r="Y39" s="654"/>
      <c r="Z39" s="28"/>
      <c r="AA39" s="108"/>
      <c r="AB39" s="28"/>
      <c r="AC39" s="144">
        <f>(AC40+AC41+AC42+AC43+AC44+AC45+AC46)/7</f>
        <v>0</v>
      </c>
      <c r="AD39" s="133">
        <v>2</v>
      </c>
      <c r="AE39" s="163"/>
      <c r="AF39" s="163"/>
      <c r="AG39" s="163"/>
      <c r="AH39" s="894"/>
    </row>
    <row r="40" spans="7:34" ht="15" customHeight="1" thickBot="1" x14ac:dyDescent="0.25">
      <c r="H40" s="27" t="s">
        <v>380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68"/>
      <c r="X40" s="28" t="s">
        <v>340</v>
      </c>
      <c r="Y40" s="654"/>
      <c r="Z40" s="28"/>
      <c r="AA40" s="870"/>
      <c r="AB40" s="28" t="s">
        <v>272</v>
      </c>
      <c r="AC40" s="723" t="b">
        <f t="shared" ref="AC40:AC46" si="3">IF(W40="x",0,IF(Y40="x",1,IF(AA40="x",3)))</f>
        <v>0</v>
      </c>
      <c r="AD40" s="70">
        <v>1</v>
      </c>
      <c r="AE40" s="914"/>
      <c r="AF40" s="914"/>
      <c r="AG40" s="523">
        <v>32</v>
      </c>
      <c r="AH40" s="894"/>
    </row>
    <row r="41" spans="7:34" ht="15" customHeight="1" thickBot="1" x14ac:dyDescent="0.25">
      <c r="H41" s="27" t="s">
        <v>328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868"/>
      <c r="X41" s="28" t="s">
        <v>340</v>
      </c>
      <c r="Y41" s="654"/>
      <c r="Z41" s="28"/>
      <c r="AA41" s="870"/>
      <c r="AB41" s="28" t="s">
        <v>272</v>
      </c>
      <c r="AC41" s="723" t="b">
        <f t="shared" si="3"/>
        <v>0</v>
      </c>
      <c r="AD41" s="70">
        <v>1</v>
      </c>
      <c r="AE41" s="914"/>
      <c r="AF41" s="914"/>
      <c r="AG41" s="523">
        <v>32</v>
      </c>
      <c r="AH41" s="1009"/>
    </row>
    <row r="42" spans="7:34" ht="15" customHeight="1" thickBot="1" x14ac:dyDescent="0.25">
      <c r="H42" s="27" t="s">
        <v>329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868"/>
      <c r="X42" s="28" t="s">
        <v>340</v>
      </c>
      <c r="Y42" s="654"/>
      <c r="Z42" s="28"/>
      <c r="AA42" s="870"/>
      <c r="AB42" s="28" t="s">
        <v>272</v>
      </c>
      <c r="AC42" s="723" t="b">
        <f t="shared" si="3"/>
        <v>0</v>
      </c>
      <c r="AD42" s="70">
        <v>1</v>
      </c>
      <c r="AE42" s="914"/>
      <c r="AF42" s="914"/>
      <c r="AG42" s="523">
        <v>32</v>
      </c>
      <c r="AH42" s="894"/>
    </row>
    <row r="43" spans="7:34" ht="15" customHeight="1" thickBot="1" x14ac:dyDescent="0.25">
      <c r="H43" s="27" t="s">
        <v>330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868"/>
      <c r="X43" s="28" t="s">
        <v>24</v>
      </c>
      <c r="Y43" s="654"/>
      <c r="Z43" s="28"/>
      <c r="AA43" s="870"/>
      <c r="AB43" s="28" t="s">
        <v>25</v>
      </c>
      <c r="AC43" s="723" t="b">
        <f t="shared" si="3"/>
        <v>0</v>
      </c>
      <c r="AD43" s="70">
        <v>1</v>
      </c>
      <c r="AE43" s="914"/>
      <c r="AF43" s="914"/>
      <c r="AG43" s="395" t="s">
        <v>1110</v>
      </c>
      <c r="AH43" s="894"/>
    </row>
    <row r="44" spans="7:34" ht="15" customHeight="1" thickBot="1" x14ac:dyDescent="0.25">
      <c r="H44" s="27" t="s">
        <v>331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28" t="s">
        <v>39</v>
      </c>
      <c r="Y44" s="654"/>
      <c r="Z44" s="118"/>
      <c r="AA44" s="870"/>
      <c r="AB44" s="28" t="s">
        <v>40</v>
      </c>
      <c r="AC44" s="723" t="b">
        <f t="shared" si="3"/>
        <v>0</v>
      </c>
      <c r="AD44" s="70">
        <v>1</v>
      </c>
      <c r="AE44" s="914"/>
      <c r="AF44" s="914"/>
      <c r="AG44" s="523">
        <v>32</v>
      </c>
      <c r="AH44" s="894"/>
    </row>
    <row r="45" spans="7:34" ht="15" customHeight="1" thickBot="1" x14ac:dyDescent="0.25">
      <c r="H45" s="27"/>
      <c r="I45" s="28" t="s">
        <v>332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868"/>
      <c r="X45" s="28" t="s">
        <v>24</v>
      </c>
      <c r="Y45" s="654"/>
      <c r="Z45" s="28"/>
      <c r="AA45" s="870"/>
      <c r="AB45" s="28" t="s">
        <v>25</v>
      </c>
      <c r="AC45" s="723" t="b">
        <f t="shared" si="3"/>
        <v>0</v>
      </c>
      <c r="AD45" s="70">
        <v>1</v>
      </c>
      <c r="AE45" s="914"/>
      <c r="AF45" s="914"/>
      <c r="AG45" s="395" t="s">
        <v>1110</v>
      </c>
      <c r="AH45" s="894"/>
    </row>
    <row r="46" spans="7:34" ht="15" customHeight="1" thickBot="1" x14ac:dyDescent="0.25">
      <c r="H46" s="81"/>
      <c r="I46" s="74" t="s">
        <v>333</v>
      </c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00"/>
      <c r="X46" s="74" t="s">
        <v>378</v>
      </c>
      <c r="Y46" s="227"/>
      <c r="Z46" s="74"/>
      <c r="AA46" s="901"/>
      <c r="AB46" s="74" t="s">
        <v>356</v>
      </c>
      <c r="AC46" s="723" t="b">
        <f t="shared" si="3"/>
        <v>0</v>
      </c>
      <c r="AD46" s="70">
        <v>1</v>
      </c>
      <c r="AE46" s="921"/>
      <c r="AF46" s="921"/>
      <c r="AG46" s="616"/>
      <c r="AH46" s="937"/>
    </row>
    <row r="47" spans="7:34" ht="15" customHeight="1" thickTop="1" thickBot="1" x14ac:dyDescent="0.25">
      <c r="H47" s="95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141"/>
      <c r="X47" s="97"/>
      <c r="Y47" s="141"/>
      <c r="Z47" s="97"/>
      <c r="AA47" s="159"/>
      <c r="AB47" s="103" t="s">
        <v>383</v>
      </c>
      <c r="AC47" s="121">
        <f>(AC39*AD39)/(AD39)</f>
        <v>0</v>
      </c>
      <c r="AD47" s="135">
        <v>1</v>
      </c>
      <c r="AE47" s="174" t="str">
        <f>COUNTA(AE40:AE46)&amp;"/"&amp;7</f>
        <v>0/7</v>
      </c>
      <c r="AF47" s="174" t="str">
        <f>COUNTA(AF40:AF46)&amp;"/"&amp;7</f>
        <v>0/7</v>
      </c>
      <c r="AG47" s="174"/>
      <c r="AH47" s="98"/>
    </row>
    <row r="48" spans="7:34" ht="15" customHeight="1" thickTop="1" x14ac:dyDescent="0.2">
      <c r="AE48" s="165"/>
      <c r="AF48" s="165"/>
      <c r="AG48" s="165"/>
    </row>
    <row r="49" spans="26:33" ht="15" customHeight="1" thickBot="1" x14ac:dyDescent="0.25">
      <c r="AE49" s="165"/>
      <c r="AF49" s="165"/>
      <c r="AG49" s="165"/>
    </row>
    <row r="50" spans="26:33" ht="15" customHeight="1" thickTop="1" thickBot="1" x14ac:dyDescent="0.25">
      <c r="Z50" s="92"/>
      <c r="AA50" s="264"/>
      <c r="AB50" s="5"/>
      <c r="AC50" s="138" t="s">
        <v>18</v>
      </c>
      <c r="AD50" s="85" t="s">
        <v>1</v>
      </c>
      <c r="AE50" s="159" t="s">
        <v>390</v>
      </c>
      <c r="AF50" s="60" t="s">
        <v>389</v>
      </c>
      <c r="AG50" s="115"/>
    </row>
    <row r="51" spans="26:33" ht="15" customHeight="1" thickTop="1" thickBot="1" x14ac:dyDescent="0.3">
      <c r="Z51" s="101" t="s">
        <v>1296</v>
      </c>
      <c r="AA51" s="108"/>
      <c r="AB51" s="6"/>
      <c r="AC51" s="121">
        <f>((AC18*AD18)+(AC35*AD35)+(AC47*AD47))/(AD18+AD35+AD47)</f>
        <v>0</v>
      </c>
      <c r="AD51" s="135">
        <v>2</v>
      </c>
      <c r="AE51" s="1061" t="str">
        <f>(COUNTA(AE7:AE17)+COUNTA(AE23:AE34)+COUNTA(AE40:AE46))&amp;"/"&amp;26</f>
        <v>0/26</v>
      </c>
      <c r="AF51" s="1061" t="str">
        <f>(COUNTA(AF7:AF17)+COUNTA(AF23:AF34)+COUNTA(AF40:AF46))&amp;"/"&amp;26</f>
        <v>0/26</v>
      </c>
      <c r="AG51" s="521"/>
    </row>
    <row r="52" spans="26:33" ht="15" customHeight="1" thickTop="1" thickBot="1" x14ac:dyDescent="0.25">
      <c r="Z52" s="45"/>
      <c r="AA52" s="136"/>
      <c r="AB52" s="8"/>
      <c r="AC52" s="136"/>
      <c r="AD52" s="136"/>
      <c r="AE52" s="141"/>
      <c r="AF52" s="172"/>
      <c r="AG52" s="108"/>
    </row>
    <row r="53" spans="26:33" ht="15" customHeight="1" thickTop="1" x14ac:dyDescent="0.2"/>
    <row r="54" spans="26:33" ht="15" customHeight="1" thickBot="1" x14ac:dyDescent="0.25">
      <c r="AC54" s="1116" t="s">
        <v>394</v>
      </c>
      <c r="AD54" s="1117"/>
      <c r="AE54" s="1117"/>
      <c r="AF54" s="1118"/>
      <c r="AG54" s="115"/>
    </row>
    <row r="55" spans="26:33" ht="15" customHeight="1" thickTop="1" thickBot="1" x14ac:dyDescent="0.25">
      <c r="AC55" s="187"/>
      <c r="AD55" s="1119">
        <f>Übersicht!U161</f>
        <v>0</v>
      </c>
      <c r="AE55" s="1120"/>
      <c r="AF55" s="188"/>
      <c r="AG55" s="108"/>
    </row>
    <row r="56" spans="26:33" ht="15" customHeight="1" thickTop="1" x14ac:dyDescent="0.2"/>
  </sheetData>
  <sheetProtection password="EF30" sheet="1" selectLockedCells="1"/>
  <customSheetViews>
    <customSheetView guid="{09FC77BA-5E56-4CC2-A2B9-223DC8DC59BC}" showGridLines="0" topLeftCell="A31">
      <selection activeCell="T54" sqref="T54"/>
      <pageMargins left="0.70866141732283472" right="0.70866141732283472" top="0.78740157480314965" bottom="0.78740157480314965" header="0.27559055118110237" footer="0.31496062992125984"/>
      <pageSetup paperSize="9" fitToWidth="0" orientation="portrait" r:id="rId1"/>
      <headerFooter alignWithMargins="0">
        <oddHeader>&amp;R&amp;G</oddHeader>
      </headerFooter>
    </customSheetView>
  </customSheetViews>
  <mergeCells count="15">
    <mergeCell ref="AH1:AH2"/>
    <mergeCell ref="AC54:AF54"/>
    <mergeCell ref="AD55:AE55"/>
    <mergeCell ref="H39:K39"/>
    <mergeCell ref="H28:V28"/>
    <mergeCell ref="H38:V38"/>
    <mergeCell ref="B2:C2"/>
    <mergeCell ref="H5:V5"/>
    <mergeCell ref="H22:K22"/>
    <mergeCell ref="H29:K29"/>
    <mergeCell ref="K9:R9"/>
    <mergeCell ref="H21:V21"/>
    <mergeCell ref="B5:C5"/>
    <mergeCell ref="H6:K6"/>
    <mergeCell ref="H8:K8"/>
  </mergeCells>
  <phoneticPr fontId="2" type="noConversion"/>
  <conditionalFormatting sqref="AC18">
    <cfRule type="cellIs" dxfId="351" priority="73" stopIfTrue="1" operator="between">
      <formula>0</formula>
      <formula>0.99</formula>
    </cfRule>
    <cfRule type="cellIs" dxfId="350" priority="74" stopIfTrue="1" operator="between">
      <formula>1</formula>
      <formula>1.99</formula>
    </cfRule>
    <cfRule type="cellIs" dxfId="349" priority="75" stopIfTrue="1" operator="between">
      <formula>2</formula>
      <formula>3</formula>
    </cfRule>
  </conditionalFormatting>
  <conditionalFormatting sqref="AC29">
    <cfRule type="cellIs" dxfId="348" priority="67" stopIfTrue="1" operator="between">
      <formula>0</formula>
      <formula>0.99</formula>
    </cfRule>
    <cfRule type="cellIs" dxfId="347" priority="68" stopIfTrue="1" operator="between">
      <formula>1</formula>
      <formula>1.99</formula>
    </cfRule>
    <cfRule type="cellIs" dxfId="346" priority="69" stopIfTrue="1" operator="between">
      <formula>2</formula>
      <formula>3</formula>
    </cfRule>
  </conditionalFormatting>
  <conditionalFormatting sqref="AC8">
    <cfRule type="cellIs" dxfId="345" priority="49" stopIfTrue="1" operator="between">
      <formula>0</formula>
      <formula>0.99</formula>
    </cfRule>
    <cfRule type="cellIs" dxfId="344" priority="50" stopIfTrue="1" operator="between">
      <formula>1</formula>
      <formula>1.99</formula>
    </cfRule>
    <cfRule type="cellIs" dxfId="343" priority="51" stopIfTrue="1" operator="between">
      <formula>2</formula>
      <formula>3</formula>
    </cfRule>
  </conditionalFormatting>
  <conditionalFormatting sqref="AC22">
    <cfRule type="cellIs" dxfId="342" priority="46" stopIfTrue="1" operator="between">
      <formula>0</formula>
      <formula>0.99</formula>
    </cfRule>
    <cfRule type="cellIs" dxfId="341" priority="47" stopIfTrue="1" operator="between">
      <formula>1</formula>
      <formula>1.99</formula>
    </cfRule>
    <cfRule type="cellIs" dxfId="340" priority="48" stopIfTrue="1" operator="between">
      <formula>2</formula>
      <formula>3</formula>
    </cfRule>
  </conditionalFormatting>
  <conditionalFormatting sqref="AC35">
    <cfRule type="cellIs" dxfId="339" priority="43" stopIfTrue="1" operator="between">
      <formula>0</formula>
      <formula>0.99</formula>
    </cfRule>
    <cfRule type="cellIs" dxfId="338" priority="44" stopIfTrue="1" operator="between">
      <formula>1</formula>
      <formula>1.99</formula>
    </cfRule>
    <cfRule type="cellIs" dxfId="337" priority="45" stopIfTrue="1" operator="between">
      <formula>2</formula>
      <formula>3</formula>
    </cfRule>
  </conditionalFormatting>
  <conditionalFormatting sqref="AC39">
    <cfRule type="cellIs" dxfId="336" priority="40" stopIfTrue="1" operator="between">
      <formula>0</formula>
      <formula>0.99</formula>
    </cfRule>
    <cfRule type="cellIs" dxfId="335" priority="41" stopIfTrue="1" operator="between">
      <formula>1</formula>
      <formula>1.99</formula>
    </cfRule>
    <cfRule type="cellIs" dxfId="334" priority="42" stopIfTrue="1" operator="between">
      <formula>2</formula>
      <formula>3</formula>
    </cfRule>
  </conditionalFormatting>
  <conditionalFormatting sqref="AC47">
    <cfRule type="cellIs" dxfId="333" priority="37" stopIfTrue="1" operator="between">
      <formula>0</formula>
      <formula>0.99</formula>
    </cfRule>
    <cfRule type="cellIs" dxfId="332" priority="38" stopIfTrue="1" operator="between">
      <formula>1</formula>
      <formula>1.99</formula>
    </cfRule>
    <cfRule type="cellIs" dxfId="331" priority="39" stopIfTrue="1" operator="between">
      <formula>2</formula>
      <formula>3</formula>
    </cfRule>
  </conditionalFormatting>
  <conditionalFormatting sqref="AC51">
    <cfRule type="cellIs" dxfId="330" priority="34" stopIfTrue="1" operator="between">
      <formula>0</formula>
      <formula>0.99</formula>
    </cfRule>
    <cfRule type="cellIs" dxfId="329" priority="35" stopIfTrue="1" operator="between">
      <formula>1</formula>
      <formula>1.99</formula>
    </cfRule>
    <cfRule type="cellIs" dxfId="328" priority="36" stopIfTrue="1" operator="between">
      <formula>2</formula>
      <formula>3</formula>
    </cfRule>
  </conditionalFormatting>
  <conditionalFormatting sqref="B2">
    <cfRule type="cellIs" dxfId="327" priority="31" stopIfTrue="1" operator="between">
      <formula>0</formula>
      <formula>0.99</formula>
    </cfRule>
    <cfRule type="cellIs" dxfId="326" priority="32" stopIfTrue="1" operator="between">
      <formula>1</formula>
      <formula>1.99</formula>
    </cfRule>
    <cfRule type="cellIs" dxfId="325" priority="33" stopIfTrue="1" operator="between">
      <formula>2</formula>
      <formula>3</formula>
    </cfRule>
  </conditionalFormatting>
  <conditionalFormatting sqref="AC6">
    <cfRule type="expression" dxfId="324" priority="26">
      <formula>$AC$6=FALSE</formula>
    </cfRule>
    <cfRule type="cellIs" dxfId="323" priority="28" stopIfTrue="1" operator="between">
      <formula>0</formula>
      <formula>0.99</formula>
    </cfRule>
    <cfRule type="cellIs" dxfId="322" priority="29" stopIfTrue="1" operator="between">
      <formula>1</formula>
      <formula>1.99</formula>
    </cfRule>
    <cfRule type="cellIs" dxfId="321" priority="30" stopIfTrue="1" operator="between">
      <formula>2</formula>
      <formula>3</formula>
    </cfRule>
  </conditionalFormatting>
  <conditionalFormatting sqref="AC7">
    <cfRule type="expression" dxfId="320" priority="27">
      <formula>$AC$7=FALSE</formula>
    </cfRule>
  </conditionalFormatting>
  <conditionalFormatting sqref="AC10">
    <cfRule type="expression" dxfId="319" priority="25">
      <formula>$AC$10=FALSE</formula>
    </cfRule>
  </conditionalFormatting>
  <conditionalFormatting sqref="AC11">
    <cfRule type="expression" dxfId="318" priority="24">
      <formula>$AC$11=FALSE</formula>
    </cfRule>
  </conditionalFormatting>
  <conditionalFormatting sqref="AC12">
    <cfRule type="expression" dxfId="317" priority="23">
      <formula>$AC$12=FALSE</formula>
    </cfRule>
  </conditionalFormatting>
  <conditionalFormatting sqref="AC13">
    <cfRule type="expression" dxfId="316" priority="22">
      <formula>$AC$13=FALSE</formula>
    </cfRule>
  </conditionalFormatting>
  <conditionalFormatting sqref="AC14">
    <cfRule type="expression" dxfId="315" priority="21">
      <formula>$AC$14=FALSE</formula>
    </cfRule>
  </conditionalFormatting>
  <conditionalFormatting sqref="AC15">
    <cfRule type="expression" dxfId="314" priority="20">
      <formula>$AC$15=FALSE</formula>
    </cfRule>
  </conditionalFormatting>
  <conditionalFormatting sqref="AC16">
    <cfRule type="expression" dxfId="313" priority="19">
      <formula>$AC$16=FALSE</formula>
    </cfRule>
  </conditionalFormatting>
  <conditionalFormatting sqref="AC17">
    <cfRule type="expression" dxfId="312" priority="18">
      <formula>$AC$17=FALSE</formula>
    </cfRule>
  </conditionalFormatting>
  <conditionalFormatting sqref="AC23">
    <cfRule type="expression" dxfId="311" priority="17">
      <formula>$AC$23=FALSE</formula>
    </cfRule>
  </conditionalFormatting>
  <conditionalFormatting sqref="AC24">
    <cfRule type="expression" dxfId="310" priority="16">
      <formula>$AC$24=FALSE</formula>
    </cfRule>
  </conditionalFormatting>
  <conditionalFormatting sqref="AC25">
    <cfRule type="expression" dxfId="309" priority="15">
      <formula>$AC$25=FALSE</formula>
    </cfRule>
  </conditionalFormatting>
  <conditionalFormatting sqref="AC26">
    <cfRule type="expression" dxfId="308" priority="14">
      <formula>$AC$26=FALSE</formula>
    </cfRule>
  </conditionalFormatting>
  <conditionalFormatting sqref="AC27">
    <cfRule type="expression" dxfId="307" priority="13">
      <formula>$AC$27=FALSE</formula>
    </cfRule>
  </conditionalFormatting>
  <conditionalFormatting sqref="AC28">
    <cfRule type="expression" dxfId="306" priority="12">
      <formula>$AC$28=FALSE</formula>
    </cfRule>
  </conditionalFormatting>
  <conditionalFormatting sqref="AC30">
    <cfRule type="expression" dxfId="305" priority="11">
      <formula>$AC$30=FALSE</formula>
    </cfRule>
  </conditionalFormatting>
  <conditionalFormatting sqref="AC31">
    <cfRule type="expression" dxfId="304" priority="10">
      <formula>$AC$31=FALSE</formula>
    </cfRule>
  </conditionalFormatting>
  <conditionalFormatting sqref="AC32">
    <cfRule type="expression" dxfId="303" priority="9">
      <formula>$AC$32=FALSE</formula>
    </cfRule>
  </conditionalFormatting>
  <conditionalFormatting sqref="AC33">
    <cfRule type="expression" dxfId="302" priority="8">
      <formula>$AC$33=FALSE</formula>
    </cfRule>
  </conditionalFormatting>
  <conditionalFormatting sqref="AC40">
    <cfRule type="expression" dxfId="301" priority="7">
      <formula>$AC$40=FALSE</formula>
    </cfRule>
  </conditionalFormatting>
  <conditionalFormatting sqref="AC41">
    <cfRule type="expression" dxfId="300" priority="6">
      <formula>$AC$41=FALSE</formula>
    </cfRule>
  </conditionalFormatting>
  <conditionalFormatting sqref="AC42">
    <cfRule type="expression" dxfId="299" priority="5">
      <formula>$AC$42=FALSE</formula>
    </cfRule>
  </conditionalFormatting>
  <conditionalFormatting sqref="AC43">
    <cfRule type="expression" dxfId="298" priority="4">
      <formula>$AC$43=FALSE</formula>
    </cfRule>
  </conditionalFormatting>
  <conditionalFormatting sqref="AC44">
    <cfRule type="expression" dxfId="297" priority="3">
      <formula>$AC$44=FALSE</formula>
    </cfRule>
  </conditionalFormatting>
  <conditionalFormatting sqref="AC45">
    <cfRule type="expression" dxfId="296" priority="2">
      <formula>$AC$45=FALSE</formula>
    </cfRule>
  </conditionalFormatting>
  <conditionalFormatting sqref="AC46">
    <cfRule type="expression" dxfId="295" priority="1">
      <formula>$AC$46=FALSE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Width="0" orientation="landscape" r:id="rId2"/>
  <headerFooter alignWithMargins="0">
    <oddHeader>&amp;R&amp;G</oddHeader>
  </headerFooter>
  <ignoredErrors>
    <ignoredError sqref="AC29" formula="1"/>
  </ignoredErrors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11"/>
  <sheetViews>
    <sheetView zoomScaleNormal="100" workbookViewId="0">
      <selection activeCell="A28" sqref="A28"/>
    </sheetView>
  </sheetViews>
  <sheetFormatPr baseColWidth="10" defaultRowHeight="12.75" x14ac:dyDescent="0.2"/>
  <cols>
    <col min="1" max="1" width="65" customWidth="1"/>
  </cols>
  <sheetData>
    <row r="2" spans="1:2" ht="15.75" x14ac:dyDescent="0.25">
      <c r="A2" s="122" t="s">
        <v>1329</v>
      </c>
    </row>
    <row r="4" spans="1:2" s="930" customFormat="1" ht="15" customHeight="1" x14ac:dyDescent="0.2">
      <c r="A4" s="930" t="s">
        <v>1330</v>
      </c>
      <c r="B4" s="931" t="s">
        <v>1331</v>
      </c>
    </row>
    <row r="5" spans="1:2" s="930" customFormat="1" ht="15" customHeight="1" x14ac:dyDescent="0.2">
      <c r="A5" s="930" t="s">
        <v>1332</v>
      </c>
      <c r="B5" s="931" t="s">
        <v>1340</v>
      </c>
    </row>
    <row r="6" spans="1:2" s="930" customFormat="1" ht="15" customHeight="1" x14ac:dyDescent="0.2">
      <c r="A6" s="930" t="s">
        <v>1335</v>
      </c>
      <c r="B6" s="931" t="s">
        <v>1333</v>
      </c>
    </row>
    <row r="7" spans="1:2" s="930" customFormat="1" ht="15" customHeight="1" x14ac:dyDescent="0.2">
      <c r="A7" s="930" t="s">
        <v>1334</v>
      </c>
      <c r="B7" s="931" t="s">
        <v>1336</v>
      </c>
    </row>
    <row r="8" spans="1:2" s="930" customFormat="1" ht="15" customHeight="1" x14ac:dyDescent="0.2">
      <c r="A8" s="930" t="s">
        <v>1337</v>
      </c>
      <c r="B8" s="931" t="s">
        <v>1342</v>
      </c>
    </row>
    <row r="9" spans="1:2" s="930" customFormat="1" ht="15" customHeight="1" x14ac:dyDescent="0.2">
      <c r="A9" s="930" t="s">
        <v>1338</v>
      </c>
      <c r="B9" s="931" t="s">
        <v>1341</v>
      </c>
    </row>
    <row r="10" spans="1:2" s="930" customFormat="1" ht="15" customHeight="1" x14ac:dyDescent="0.2">
      <c r="A10" s="930" t="s">
        <v>1350</v>
      </c>
      <c r="B10" s="930" t="s">
        <v>1331</v>
      </c>
    </row>
    <row r="11" spans="1:2" s="930" customFormat="1" ht="15" customHeight="1" x14ac:dyDescent="0.2"/>
  </sheetData>
  <sheetProtection password="EF30" sheet="1" objects="1" scenarios="1"/>
  <customSheetViews>
    <customSheetView guid="{09FC77BA-5E56-4CC2-A2B9-223DC8DC59BC}">
      <selection activeCell="A27" sqref="A27"/>
      <pageMargins left="0.70866141732283472" right="0.70866141732283472" top="0.78740157480314965" bottom="0.78740157480314965" header="0.27559055118110237" footer="0.31496062992125984"/>
      <pageSetup paperSize="9" orientation="portrait" r:id="rId1"/>
      <headerFooter alignWithMargins="0">
        <oddHeader>&amp;R&amp;G</oddHeader>
      </headerFooter>
    </customSheetView>
  </customSheetViews>
  <pageMargins left="0.70866141732283472" right="0.70866141732283472" top="0.78740157480314965" bottom="0.78740157480314965" header="0.27559055118110237" footer="0.31496062992125984"/>
  <pageSetup paperSize="9" orientation="portrait" r:id="rId2"/>
  <headerFooter alignWithMargins="0">
    <oddHeader>&amp;R&amp;G</oddHeader>
  </headerFooter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B1:AR143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687"/>
    <col min="28" max="28" width="14.7109375" customWidth="1"/>
    <col min="29" max="29" width="4.7109375" style="117" customWidth="1"/>
    <col min="30" max="32" width="4" style="117" customWidth="1"/>
    <col min="33" max="33" width="5.5703125" style="623" customWidth="1"/>
    <col min="34" max="34" width="32.5703125" customWidth="1"/>
  </cols>
  <sheetData>
    <row r="1" spans="2:4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44" ht="15.95" customHeight="1" thickTop="1" thickBot="1" x14ac:dyDescent="0.3">
      <c r="B2" s="1142">
        <f>AC138</f>
        <v>0</v>
      </c>
      <c r="C2" s="1143"/>
      <c r="D2" s="135">
        <v>2</v>
      </c>
      <c r="F2" s="2" t="s">
        <v>1297</v>
      </c>
      <c r="S2" s="167"/>
      <c r="T2" s="167"/>
      <c r="U2" s="167"/>
      <c r="V2" s="167"/>
      <c r="X2" s="124"/>
      <c r="AH2" s="1098"/>
    </row>
    <row r="3" spans="2:44" s="167" customFormat="1" ht="15.95" customHeight="1" thickTop="1" x14ac:dyDescent="0.25">
      <c r="B3" s="248"/>
      <c r="C3" s="248"/>
      <c r="D3" s="107"/>
      <c r="F3" s="456"/>
      <c r="W3" s="749"/>
      <c r="X3" s="501"/>
      <c r="Y3" s="749"/>
      <c r="AA3" s="688"/>
      <c r="AC3" s="749"/>
      <c r="AD3" s="749"/>
      <c r="AE3" s="749"/>
      <c r="AF3" s="749"/>
      <c r="AG3" s="749"/>
    </row>
    <row r="4" spans="2:44" ht="15" customHeight="1" thickBot="1" x14ac:dyDescent="0.3">
      <c r="B4" s="186" t="s">
        <v>396</v>
      </c>
      <c r="G4" s="3" t="s">
        <v>381</v>
      </c>
    </row>
    <row r="5" spans="2:44" ht="15" customHeight="1" thickTop="1" thickBot="1" x14ac:dyDescent="0.25">
      <c r="B5" s="1119">
        <f>Übersicht!U170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624" t="s">
        <v>1060</v>
      </c>
      <c r="AH5" s="60" t="s">
        <v>2</v>
      </c>
    </row>
    <row r="6" spans="2:44" ht="15" customHeight="1" thickTop="1" thickBot="1" x14ac:dyDescent="0.25">
      <c r="B6" s="309"/>
      <c r="C6" s="160"/>
      <c r="H6" s="1242" t="s">
        <v>943</v>
      </c>
      <c r="I6" s="1243"/>
      <c r="J6" s="1243"/>
      <c r="K6" s="1243"/>
      <c r="L6" s="1243"/>
      <c r="M6" s="1243"/>
      <c r="N6" s="1243"/>
      <c r="O6" s="1243"/>
      <c r="P6" s="1243"/>
      <c r="Q6" s="1244"/>
      <c r="R6" s="470"/>
      <c r="S6" s="83"/>
      <c r="T6" s="83"/>
      <c r="U6" s="83"/>
      <c r="V6" s="477"/>
      <c r="W6" s="475"/>
      <c r="X6" s="84"/>
      <c r="Y6" s="85"/>
      <c r="Z6" s="53"/>
      <c r="AA6" s="692"/>
      <c r="AB6" s="84"/>
      <c r="AC6" s="144">
        <f>(AC8+AC9)/2</f>
        <v>0</v>
      </c>
      <c r="AD6" s="566">
        <v>2</v>
      </c>
      <c r="AE6" s="376"/>
      <c r="AF6" s="206"/>
      <c r="AG6" s="625"/>
      <c r="AH6" s="1010"/>
    </row>
    <row r="7" spans="2:44" ht="15" customHeight="1" thickBot="1" x14ac:dyDescent="0.25">
      <c r="B7" s="309"/>
      <c r="C7" s="160"/>
      <c r="H7" s="275" t="s">
        <v>157</v>
      </c>
      <c r="I7" s="465"/>
      <c r="J7" s="465"/>
      <c r="K7" s="465"/>
      <c r="L7" s="478"/>
      <c r="M7" s="258"/>
      <c r="N7" s="28"/>
      <c r="O7" s="258"/>
      <c r="P7" s="28"/>
      <c r="Q7" s="258"/>
      <c r="R7" s="28"/>
      <c r="S7" s="254"/>
      <c r="T7" s="254"/>
      <c r="U7" s="254"/>
      <c r="V7" s="254"/>
      <c r="W7" s="943"/>
      <c r="X7" s="236" t="s">
        <v>637</v>
      </c>
      <c r="Y7" s="943"/>
      <c r="Z7" s="236" t="s">
        <v>878</v>
      </c>
      <c r="AA7" s="870"/>
      <c r="AB7" s="236" t="s">
        <v>944</v>
      </c>
      <c r="AC7" s="256"/>
      <c r="AD7" s="324"/>
      <c r="AE7" s="359"/>
      <c r="AF7" s="324"/>
      <c r="AG7" s="620"/>
      <c r="AH7" s="946"/>
    </row>
    <row r="8" spans="2:44" ht="15" customHeight="1" thickBot="1" x14ac:dyDescent="0.25">
      <c r="B8" s="309"/>
      <c r="C8" s="160"/>
      <c r="H8" s="466" t="s">
        <v>945</v>
      </c>
      <c r="I8" s="467"/>
      <c r="J8" s="467"/>
      <c r="K8" s="467"/>
      <c r="L8" s="478"/>
      <c r="M8" s="258"/>
      <c r="N8" s="28"/>
      <c r="O8" s="258"/>
      <c r="P8" s="28"/>
      <c r="Q8" s="258"/>
      <c r="R8" s="28"/>
      <c r="S8" s="254"/>
      <c r="T8" s="254"/>
      <c r="U8" s="254"/>
      <c r="V8" s="479"/>
      <c r="W8" s="943"/>
      <c r="X8" s="516" t="s">
        <v>946</v>
      </c>
      <c r="Y8" s="943"/>
      <c r="Z8" s="236" t="s">
        <v>522</v>
      </c>
      <c r="AA8" s="870"/>
      <c r="AB8" s="124" t="s">
        <v>525</v>
      </c>
      <c r="AC8" s="723" t="b">
        <f t="shared" ref="AC8:AC9" si="0">IF(W8="x",0,IF(Y8="x",1,IF(AA8="x",3)))</f>
        <v>0</v>
      </c>
      <c r="AD8" s="739">
        <v>1</v>
      </c>
      <c r="AE8" s="953"/>
      <c r="AF8" s="954"/>
      <c r="AG8" s="618">
        <v>10</v>
      </c>
      <c r="AH8" s="947"/>
    </row>
    <row r="9" spans="2:44" ht="15" customHeight="1" thickBot="1" x14ac:dyDescent="0.25">
      <c r="B9" s="309"/>
      <c r="C9" s="160"/>
      <c r="H9" s="275" t="s">
        <v>947</v>
      </c>
      <c r="I9" s="465"/>
      <c r="J9" s="465"/>
      <c r="K9" s="465"/>
      <c r="L9" s="465"/>
      <c r="M9" s="468"/>
      <c r="N9" s="236"/>
      <c r="O9" s="323"/>
      <c r="P9" s="236"/>
      <c r="Q9" s="323"/>
      <c r="R9" s="28"/>
      <c r="S9" s="254"/>
      <c r="T9" s="254"/>
      <c r="U9" s="254"/>
      <c r="V9" s="479"/>
      <c r="W9" s="943"/>
      <c r="X9" s="178" t="s">
        <v>1051</v>
      </c>
      <c r="Y9" s="943"/>
      <c r="Z9" s="243"/>
      <c r="AA9" s="870"/>
      <c r="AB9" s="178" t="s">
        <v>972</v>
      </c>
      <c r="AC9" s="723" t="b">
        <f t="shared" si="0"/>
        <v>0</v>
      </c>
      <c r="AD9" s="739">
        <v>1</v>
      </c>
      <c r="AE9" s="953"/>
      <c r="AF9" s="954"/>
      <c r="AG9" s="613">
        <v>10</v>
      </c>
      <c r="AH9" s="947"/>
    </row>
    <row r="10" spans="2:44" ht="15" customHeight="1" x14ac:dyDescent="0.2">
      <c r="B10" s="309"/>
      <c r="C10" s="160"/>
      <c r="H10" s="275" t="s">
        <v>948</v>
      </c>
      <c r="I10" s="465"/>
      <c r="J10" s="465"/>
      <c r="K10" s="465"/>
      <c r="L10" s="465"/>
      <c r="M10" s="468"/>
      <c r="N10" s="178"/>
      <c r="O10" s="323"/>
      <c r="P10" s="178"/>
      <c r="Q10" s="323"/>
      <c r="R10" s="178"/>
      <c r="S10" s="254"/>
      <c r="T10" s="254"/>
      <c r="U10" s="254"/>
      <c r="V10" s="254"/>
      <c r="W10" s="517"/>
      <c r="X10" s="243"/>
      <c r="Y10" s="323"/>
      <c r="Z10" s="243"/>
      <c r="AA10" s="697"/>
      <c r="AB10" s="243"/>
      <c r="AC10" s="256"/>
      <c r="AD10" s="324"/>
      <c r="AE10" s="359"/>
      <c r="AF10" s="324"/>
      <c r="AG10" s="620"/>
      <c r="AH10" s="946"/>
    </row>
    <row r="11" spans="2:44" ht="15" customHeight="1" x14ac:dyDescent="0.2">
      <c r="B11" s="309"/>
      <c r="C11" s="160"/>
      <c r="H11" s="1158" t="s">
        <v>949</v>
      </c>
      <c r="I11" s="1159"/>
      <c r="J11" s="1159"/>
      <c r="K11" s="1159"/>
      <c r="L11" s="1160"/>
      <c r="M11" s="373"/>
      <c r="N11" s="178"/>
      <c r="O11" s="258"/>
      <c r="P11" s="178"/>
      <c r="Q11" s="258"/>
      <c r="R11" s="178"/>
      <c r="S11" s="254"/>
      <c r="T11" s="333"/>
      <c r="U11" s="333"/>
      <c r="V11" s="830"/>
      <c r="W11" s="362"/>
      <c r="X11" s="334"/>
      <c r="Y11" s="258"/>
      <c r="Z11" s="257"/>
      <c r="AA11" s="696"/>
      <c r="AB11" s="257"/>
      <c r="AC11" s="145">
        <f>(AC14+AC15+AC16+AC17)/4</f>
        <v>0</v>
      </c>
      <c r="AD11" s="566">
        <v>3</v>
      </c>
      <c r="AE11" s="378"/>
      <c r="AF11" s="377"/>
      <c r="AG11" s="617"/>
      <c r="AH11" s="1011"/>
      <c r="AQ11" s="167"/>
      <c r="AR11" s="167"/>
    </row>
    <row r="12" spans="2:44" ht="15" customHeight="1" thickBot="1" x14ac:dyDescent="0.25">
      <c r="B12" s="309"/>
      <c r="C12" s="160"/>
      <c r="H12" s="275" t="s">
        <v>950</v>
      </c>
      <c r="I12" s="465"/>
      <c r="J12" s="465"/>
      <c r="K12" s="465"/>
      <c r="L12" s="465"/>
      <c r="M12" s="258"/>
      <c r="N12" s="28"/>
      <c r="O12" s="258"/>
      <c r="P12" s="178"/>
      <c r="Q12" s="1264" t="s">
        <v>1301</v>
      </c>
      <c r="R12" s="1265"/>
      <c r="S12" s="1265"/>
      <c r="T12" s="1271"/>
      <c r="U12" s="1271"/>
      <c r="V12" s="1271"/>
      <c r="W12" s="1271"/>
      <c r="X12" s="1271"/>
      <c r="Y12" s="258"/>
      <c r="Z12" s="257"/>
      <c r="AA12" s="696"/>
      <c r="AB12" s="257"/>
      <c r="AC12" s="256"/>
      <c r="AD12" s="377"/>
      <c r="AE12" s="378"/>
      <c r="AF12" s="377"/>
      <c r="AG12" s="613">
        <v>10</v>
      </c>
      <c r="AH12" s="947"/>
    </row>
    <row r="13" spans="2:44" ht="15" customHeight="1" thickBot="1" x14ac:dyDescent="0.25">
      <c r="B13" s="309"/>
      <c r="C13" s="160"/>
      <c r="H13" s="275" t="s">
        <v>951</v>
      </c>
      <c r="I13" s="465"/>
      <c r="J13" s="465"/>
      <c r="K13" s="465"/>
      <c r="L13" s="465"/>
      <c r="M13" s="258"/>
      <c r="N13" s="259"/>
      <c r="O13" s="258"/>
      <c r="P13" s="178"/>
      <c r="Q13" s="258"/>
      <c r="R13" s="178"/>
      <c r="S13" s="254"/>
      <c r="T13" s="1263"/>
      <c r="U13" s="1263"/>
      <c r="V13" s="1263"/>
      <c r="W13" s="1263"/>
      <c r="X13" s="1263"/>
      <c r="Y13" s="323"/>
      <c r="Z13" s="243"/>
      <c r="AA13" s="660"/>
      <c r="AB13" s="116"/>
      <c r="AC13" s="675"/>
      <c r="AD13" s="324"/>
      <c r="AE13" s="359"/>
      <c r="AF13" s="324"/>
      <c r="AG13" s="626">
        <v>10</v>
      </c>
      <c r="AH13" s="946"/>
    </row>
    <row r="14" spans="2:44" ht="15" customHeight="1" thickBot="1" x14ac:dyDescent="0.25">
      <c r="B14" s="309"/>
      <c r="C14" s="160"/>
      <c r="H14" s="275" t="s">
        <v>952</v>
      </c>
      <c r="I14" s="465"/>
      <c r="J14" s="465"/>
      <c r="K14" s="465"/>
      <c r="L14" s="465"/>
      <c r="M14" s="482"/>
      <c r="N14" s="28"/>
      <c r="O14" s="258"/>
      <c r="P14" s="178"/>
      <c r="Q14" s="258"/>
      <c r="R14" s="28"/>
      <c r="S14" s="254"/>
      <c r="T14" s="241"/>
      <c r="U14" s="241"/>
      <c r="V14" s="481"/>
      <c r="W14" s="938"/>
      <c r="X14" s="236" t="s">
        <v>24</v>
      </c>
      <c r="Y14" s="258"/>
      <c r="Z14" s="257"/>
      <c r="AA14" s="870"/>
      <c r="AB14" s="676" t="s">
        <v>25</v>
      </c>
      <c r="AC14" s="723" t="b">
        <f t="shared" ref="AC14:AC19" si="1">IF(W14="x",0,IF(Y14="x",1,IF(AA14="x",3)))</f>
        <v>0</v>
      </c>
      <c r="AD14" s="739">
        <v>1</v>
      </c>
      <c r="AE14" s="953"/>
      <c r="AF14" s="954"/>
      <c r="AG14" s="613">
        <v>10</v>
      </c>
      <c r="AH14" s="947"/>
    </row>
    <row r="15" spans="2:44" ht="15" customHeight="1" thickBot="1" x14ac:dyDescent="0.25">
      <c r="B15" s="309"/>
      <c r="C15" s="160"/>
      <c r="H15" s="275" t="s">
        <v>953</v>
      </c>
      <c r="I15" s="465"/>
      <c r="J15" s="465"/>
      <c r="K15" s="465"/>
      <c r="L15" s="465"/>
      <c r="M15" s="323"/>
      <c r="N15" s="23"/>
      <c r="O15" s="323"/>
      <c r="P15" s="236"/>
      <c r="Q15" s="323"/>
      <c r="R15" s="23"/>
      <c r="S15" s="241"/>
      <c r="T15" s="241"/>
      <c r="U15" s="241"/>
      <c r="V15" s="481"/>
      <c r="W15" s="943"/>
      <c r="X15" s="178" t="s">
        <v>24</v>
      </c>
      <c r="Y15" s="258"/>
      <c r="Z15" s="257"/>
      <c r="AA15" s="870"/>
      <c r="AB15" s="469" t="s">
        <v>25</v>
      </c>
      <c r="AC15" s="723" t="b">
        <f t="shared" si="1"/>
        <v>0</v>
      </c>
      <c r="AD15" s="739">
        <v>1</v>
      </c>
      <c r="AE15" s="953"/>
      <c r="AF15" s="954"/>
      <c r="AG15" s="618">
        <v>10</v>
      </c>
      <c r="AH15" s="947"/>
    </row>
    <row r="16" spans="2:44" ht="15" customHeight="1" thickBot="1" x14ac:dyDescent="0.25">
      <c r="B16" s="309"/>
      <c r="C16" s="160"/>
      <c r="G16" s="167"/>
      <c r="H16" s="275" t="s">
        <v>1092</v>
      </c>
      <c r="I16" s="465"/>
      <c r="J16" s="465"/>
      <c r="K16" s="465"/>
      <c r="L16" s="465"/>
      <c r="M16" s="258"/>
      <c r="N16" s="28"/>
      <c r="O16" s="258"/>
      <c r="P16" s="178"/>
      <c r="Q16" s="258"/>
      <c r="R16" s="28"/>
      <c r="S16" s="254"/>
      <c r="T16" s="254"/>
      <c r="U16" s="254"/>
      <c r="V16" s="479"/>
      <c r="W16" s="943"/>
      <c r="X16" s="178" t="s">
        <v>24</v>
      </c>
      <c r="Y16" s="258"/>
      <c r="Z16" s="257"/>
      <c r="AA16" s="870"/>
      <c r="AB16" s="469" t="s">
        <v>25</v>
      </c>
      <c r="AC16" s="723" t="b">
        <f t="shared" si="1"/>
        <v>0</v>
      </c>
      <c r="AD16" s="739">
        <v>1</v>
      </c>
      <c r="AE16" s="953"/>
      <c r="AF16" s="954"/>
      <c r="AG16" s="618">
        <v>10</v>
      </c>
      <c r="AH16" s="947"/>
    </row>
    <row r="17" spans="2:34" ht="15" customHeight="1" thickBot="1" x14ac:dyDescent="0.25">
      <c r="B17" s="309"/>
      <c r="C17" s="160"/>
      <c r="H17" s="275" t="s">
        <v>954</v>
      </c>
      <c r="I17" s="465"/>
      <c r="J17" s="465"/>
      <c r="K17" s="465"/>
      <c r="L17" s="465"/>
      <c r="M17" s="258"/>
      <c r="N17" s="28"/>
      <c r="O17" s="258"/>
      <c r="P17" s="178"/>
      <c r="Q17" s="258"/>
      <c r="R17" s="28"/>
      <c r="S17" s="254"/>
      <c r="T17" s="254"/>
      <c r="U17" s="254"/>
      <c r="V17" s="479"/>
      <c r="W17" s="943"/>
      <c r="X17" s="178" t="s">
        <v>24</v>
      </c>
      <c r="Y17" s="258"/>
      <c r="Z17" s="257"/>
      <c r="AA17" s="870"/>
      <c r="AB17" s="469" t="s">
        <v>25</v>
      </c>
      <c r="AC17" s="723" t="b">
        <f t="shared" si="1"/>
        <v>0</v>
      </c>
      <c r="AD17" s="739">
        <v>1</v>
      </c>
      <c r="AE17" s="951"/>
      <c r="AF17" s="952"/>
      <c r="AG17" s="626">
        <v>10</v>
      </c>
      <c r="AH17" s="946"/>
    </row>
    <row r="18" spans="2:34" ht="15" customHeight="1" thickBot="1" x14ac:dyDescent="0.25">
      <c r="B18" s="309"/>
      <c r="C18" s="160"/>
      <c r="H18" s="1158" t="s">
        <v>955</v>
      </c>
      <c r="I18" s="1159"/>
      <c r="J18" s="1159"/>
      <c r="K18" s="1159"/>
      <c r="L18" s="1159"/>
      <c r="M18" s="1160"/>
      <c r="N18" s="178"/>
      <c r="O18" s="258"/>
      <c r="P18" s="178"/>
      <c r="Q18" s="258"/>
      <c r="R18" s="178"/>
      <c r="S18" s="254"/>
      <c r="T18" s="254"/>
      <c r="U18" s="254"/>
      <c r="V18" s="255"/>
      <c r="W18" s="362"/>
      <c r="X18" s="116"/>
      <c r="Y18" s="115"/>
      <c r="Z18" s="116"/>
      <c r="AA18" s="660"/>
      <c r="AB18" s="116"/>
      <c r="AC18" s="145">
        <f>(AC19+AC22+AC23+AC24)/4</f>
        <v>0</v>
      </c>
      <c r="AD18" s="566">
        <v>2</v>
      </c>
      <c r="AE18" s="378"/>
      <c r="AF18" s="377"/>
      <c r="AG18" s="617"/>
      <c r="AH18" s="1011"/>
    </row>
    <row r="19" spans="2:34" ht="15" customHeight="1" thickBot="1" x14ac:dyDescent="0.25">
      <c r="B19" s="309"/>
      <c r="C19" s="160"/>
      <c r="H19" s="275" t="s">
        <v>956</v>
      </c>
      <c r="I19" s="465"/>
      <c r="J19" s="465"/>
      <c r="K19" s="465"/>
      <c r="L19" s="465"/>
      <c r="M19" s="258"/>
      <c r="N19" s="28"/>
      <c r="O19" s="258"/>
      <c r="P19" s="28"/>
      <c r="Q19" s="258"/>
      <c r="R19" s="28"/>
      <c r="S19" s="254"/>
      <c r="T19" s="254"/>
      <c r="U19" s="254"/>
      <c r="V19" s="479"/>
      <c r="W19" s="943"/>
      <c r="X19" s="178" t="s">
        <v>946</v>
      </c>
      <c r="Y19" s="943"/>
      <c r="Z19" s="178" t="s">
        <v>878</v>
      </c>
      <c r="AA19" s="870"/>
      <c r="AB19" s="178" t="s">
        <v>898</v>
      </c>
      <c r="AC19" s="723" t="b">
        <f t="shared" si="1"/>
        <v>0</v>
      </c>
      <c r="AD19" s="739">
        <v>1</v>
      </c>
      <c r="AE19" s="953"/>
      <c r="AF19" s="954"/>
      <c r="AG19" s="618">
        <v>10</v>
      </c>
      <c r="AH19" s="947"/>
    </row>
    <row r="20" spans="2:34" ht="15" customHeight="1" thickBot="1" x14ac:dyDescent="0.25">
      <c r="B20" s="309"/>
      <c r="C20" s="160"/>
      <c r="H20" s="275" t="s">
        <v>957</v>
      </c>
      <c r="I20" s="465"/>
      <c r="J20" s="465"/>
      <c r="K20" s="465"/>
      <c r="L20" s="465"/>
      <c r="M20" s="258"/>
      <c r="N20" s="28"/>
      <c r="O20" s="258"/>
      <c r="P20" s="178"/>
      <c r="Q20" s="258"/>
      <c r="R20" s="28"/>
      <c r="S20" s="254"/>
      <c r="T20" s="254"/>
      <c r="U20" s="254"/>
      <c r="V20" s="479"/>
      <c r="W20" s="943"/>
      <c r="X20" s="178" t="s">
        <v>24</v>
      </c>
      <c r="Y20" s="480"/>
      <c r="Z20" s="243"/>
      <c r="AA20" s="870"/>
      <c r="AB20" s="469" t="s">
        <v>25</v>
      </c>
      <c r="AC20" s="256"/>
      <c r="AD20" s="377"/>
      <c r="AE20" s="378"/>
      <c r="AF20" s="377"/>
      <c r="AG20" s="617"/>
      <c r="AH20" s="947"/>
    </row>
    <row r="21" spans="2:34" ht="15" customHeight="1" thickBot="1" x14ac:dyDescent="0.25">
      <c r="B21" s="309"/>
      <c r="C21" s="160"/>
      <c r="H21" s="275" t="s">
        <v>958</v>
      </c>
      <c r="I21" s="465"/>
      <c r="J21" s="465"/>
      <c r="K21" s="465"/>
      <c r="L21" s="465"/>
      <c r="M21" s="258"/>
      <c r="N21" s="28"/>
      <c r="O21" s="258"/>
      <c r="P21" s="178"/>
      <c r="Q21" s="258"/>
      <c r="R21" s="28"/>
      <c r="S21" s="254"/>
      <c r="T21" s="254"/>
      <c r="U21" s="254"/>
      <c r="V21" s="479"/>
      <c r="W21" s="943"/>
      <c r="X21" s="236" t="s">
        <v>24</v>
      </c>
      <c r="Y21" s="323"/>
      <c r="Z21" s="486"/>
      <c r="AA21" s="870"/>
      <c r="AB21" s="236" t="s">
        <v>25</v>
      </c>
      <c r="AC21" s="256"/>
      <c r="AD21" s="377"/>
      <c r="AE21" s="378"/>
      <c r="AF21" s="377"/>
      <c r="AG21" s="617"/>
      <c r="AH21" s="947"/>
    </row>
    <row r="22" spans="2:34" ht="15" customHeight="1" thickBot="1" x14ac:dyDescent="0.25">
      <c r="B22" s="309"/>
      <c r="C22" s="160"/>
      <c r="H22" s="275" t="s">
        <v>959</v>
      </c>
      <c r="I22" s="465"/>
      <c r="J22" s="465"/>
      <c r="K22" s="465"/>
      <c r="L22" s="465"/>
      <c r="M22" s="483"/>
      <c r="N22" s="20"/>
      <c r="O22" s="484"/>
      <c r="P22" s="423"/>
      <c r="Q22" s="484"/>
      <c r="R22" s="20"/>
      <c r="S22" s="333"/>
      <c r="T22" s="333"/>
      <c r="U22" s="333"/>
      <c r="V22" s="485"/>
      <c r="W22" s="943"/>
      <c r="X22" s="236" t="s">
        <v>25</v>
      </c>
      <c r="Y22" s="323"/>
      <c r="Z22" s="23"/>
      <c r="AA22" s="870"/>
      <c r="AB22" s="236" t="s">
        <v>24</v>
      </c>
      <c r="AC22" s="723" t="b">
        <f t="shared" ref="AC22:AC24" si="2">IF(W22="x",0,IF(Y22="x",1,IF(AA22="x",3)))</f>
        <v>0</v>
      </c>
      <c r="AD22" s="739">
        <v>1</v>
      </c>
      <c r="AE22" s="953"/>
      <c r="AF22" s="954"/>
      <c r="AG22" s="618">
        <v>10</v>
      </c>
      <c r="AH22" s="947"/>
    </row>
    <row r="23" spans="2:34" ht="15" customHeight="1" thickBot="1" x14ac:dyDescent="0.25">
      <c r="B23" s="309"/>
      <c r="C23" s="160"/>
      <c r="H23" s="275" t="s">
        <v>960</v>
      </c>
      <c r="I23" s="465"/>
      <c r="J23" s="465"/>
      <c r="K23" s="465"/>
      <c r="L23" s="465"/>
      <c r="M23" s="258"/>
      <c r="N23" s="28"/>
      <c r="O23" s="258"/>
      <c r="P23" s="178"/>
      <c r="Q23" s="258"/>
      <c r="R23" s="28"/>
      <c r="S23" s="254"/>
      <c r="T23" s="254"/>
      <c r="U23" s="254"/>
      <c r="V23" s="479"/>
      <c r="W23" s="943"/>
      <c r="X23" s="236" t="s">
        <v>25</v>
      </c>
      <c r="Y23" s="115"/>
      <c r="Z23" s="486"/>
      <c r="AA23" s="870"/>
      <c r="AB23" s="236" t="s">
        <v>24</v>
      </c>
      <c r="AC23" s="723" t="b">
        <f t="shared" si="2"/>
        <v>0</v>
      </c>
      <c r="AD23" s="739">
        <v>1</v>
      </c>
      <c r="AE23" s="953"/>
      <c r="AF23" s="954"/>
      <c r="AG23" s="618">
        <v>10</v>
      </c>
      <c r="AH23" s="947"/>
    </row>
    <row r="24" spans="2:34" ht="15" customHeight="1" thickBot="1" x14ac:dyDescent="0.25">
      <c r="B24" s="309"/>
      <c r="C24" s="160"/>
      <c r="H24" s="244" t="s">
        <v>961</v>
      </c>
      <c r="I24" s="478"/>
      <c r="J24" s="478"/>
      <c r="K24" s="478"/>
      <c r="L24" s="478"/>
      <c r="M24" s="258"/>
      <c r="N24" s="28"/>
      <c r="O24" s="258"/>
      <c r="P24" s="28"/>
      <c r="Q24" s="258"/>
      <c r="R24" s="28"/>
      <c r="S24" s="254"/>
      <c r="T24" s="254"/>
      <c r="U24" s="254"/>
      <c r="V24" s="479"/>
      <c r="W24" s="943"/>
      <c r="X24" s="236" t="s">
        <v>962</v>
      </c>
      <c r="Y24" s="943"/>
      <c r="Z24" s="236" t="s">
        <v>666</v>
      </c>
      <c r="AA24" s="870"/>
      <c r="AB24" s="236" t="s">
        <v>665</v>
      </c>
      <c r="AC24" s="723" t="b">
        <f t="shared" si="2"/>
        <v>0</v>
      </c>
      <c r="AD24" s="739">
        <v>1</v>
      </c>
      <c r="AE24" s="951"/>
      <c r="AF24" s="952"/>
      <c r="AG24" s="619">
        <v>10</v>
      </c>
      <c r="AH24" s="946"/>
    </row>
    <row r="25" spans="2:34" ht="15" customHeight="1" x14ac:dyDescent="0.2">
      <c r="H25" s="1158" t="s">
        <v>314</v>
      </c>
      <c r="I25" s="1159"/>
      <c r="J25" s="1159"/>
      <c r="K25" s="1160"/>
      <c r="L25" s="28"/>
      <c r="M25" s="28"/>
      <c r="N25" s="28"/>
      <c r="O25" s="6"/>
      <c r="P25" s="6"/>
      <c r="Q25" s="6"/>
      <c r="R25" s="6"/>
      <c r="S25" s="23"/>
      <c r="T25" s="23"/>
      <c r="U25" s="23"/>
      <c r="V25" s="23"/>
      <c r="W25" s="280"/>
      <c r="X25" s="23"/>
      <c r="Y25" s="657"/>
      <c r="Z25" s="23"/>
      <c r="AA25" s="697"/>
      <c r="AB25" s="23"/>
      <c r="AC25" s="145">
        <f>(AC28+AC29+AC30+AC32+AC35)/5</f>
        <v>0</v>
      </c>
      <c r="AD25" s="566">
        <v>2</v>
      </c>
      <c r="AE25" s="162"/>
      <c r="AF25" s="162"/>
      <c r="AG25" s="627"/>
      <c r="AH25" s="893"/>
    </row>
    <row r="26" spans="2:34" ht="15" customHeight="1" thickBot="1" x14ac:dyDescent="0.25">
      <c r="B26" s="309"/>
      <c r="C26" s="160"/>
      <c r="H26" s="275" t="s">
        <v>963</v>
      </c>
      <c r="I26" s="76"/>
      <c r="J26" s="76"/>
      <c r="K26" s="76"/>
      <c r="L26" s="76"/>
      <c r="M26" s="28"/>
      <c r="N26" s="28"/>
      <c r="O26" s="28"/>
      <c r="P26" s="28"/>
      <c r="Q26" s="28"/>
      <c r="R26" s="28"/>
      <c r="S26" s="241"/>
      <c r="T26" s="241"/>
      <c r="U26" s="1266"/>
      <c r="V26" s="1266"/>
      <c r="W26" s="1266"/>
      <c r="X26" s="1266"/>
      <c r="Y26" s="323"/>
      <c r="Z26" s="243"/>
      <c r="AA26" s="697"/>
      <c r="AB26" s="243"/>
      <c r="AC26" s="256"/>
      <c r="AD26" s="324"/>
      <c r="AE26" s="359"/>
      <c r="AF26" s="324"/>
      <c r="AG26" s="620"/>
      <c r="AH26" s="946"/>
    </row>
    <row r="27" spans="2:34" ht="15" customHeight="1" thickBot="1" x14ac:dyDescent="0.25">
      <c r="B27" s="309"/>
      <c r="C27" s="160"/>
      <c r="H27" s="275" t="s">
        <v>964</v>
      </c>
      <c r="I27" s="76"/>
      <c r="J27" s="76"/>
      <c r="K27" s="76"/>
      <c r="L27" s="76"/>
      <c r="M27" s="28"/>
      <c r="N27" s="28"/>
      <c r="O27" s="28"/>
      <c r="P27" s="28"/>
      <c r="Q27" s="28"/>
      <c r="R27" s="28"/>
      <c r="S27" s="241"/>
      <c r="T27" s="241"/>
      <c r="U27" s="1267"/>
      <c r="V27" s="1267"/>
      <c r="W27" s="1267"/>
      <c r="X27" s="1267"/>
      <c r="Y27" s="323"/>
      <c r="Z27" s="243"/>
      <c r="AA27" s="660"/>
      <c r="AB27" s="116"/>
      <c r="AC27" s="256"/>
      <c r="AD27" s="324"/>
      <c r="AE27" s="359"/>
      <c r="AF27" s="324"/>
      <c r="AG27" s="620"/>
      <c r="AH27" s="946"/>
    </row>
    <row r="28" spans="2:34" ht="15" customHeight="1" thickBot="1" x14ac:dyDescent="0.25">
      <c r="B28" s="309"/>
      <c r="C28" s="160"/>
      <c r="H28" s="275" t="s">
        <v>959</v>
      </c>
      <c r="I28" s="76"/>
      <c r="J28" s="76"/>
      <c r="K28" s="76"/>
      <c r="L28" s="76"/>
      <c r="M28" s="487"/>
      <c r="N28" s="835"/>
      <c r="O28" s="6"/>
      <c r="P28" s="20"/>
      <c r="Q28" s="155"/>
      <c r="R28" s="20"/>
      <c r="S28" s="333"/>
      <c r="T28" s="241"/>
      <c r="U28" s="241"/>
      <c r="V28" s="241"/>
      <c r="W28" s="938"/>
      <c r="X28" s="149" t="s">
        <v>25</v>
      </c>
      <c r="Y28" s="258"/>
      <c r="Z28" s="243"/>
      <c r="AA28" s="870"/>
      <c r="AB28" s="240" t="s">
        <v>24</v>
      </c>
      <c r="AC28" s="723" t="b">
        <f t="shared" ref="AC28:AC32" si="3">IF(W28="x",0,IF(Y28="x",1,IF(AA28="x",3)))</f>
        <v>0</v>
      </c>
      <c r="AD28" s="743">
        <v>1</v>
      </c>
      <c r="AE28" s="951"/>
      <c r="AF28" s="952"/>
      <c r="AG28" s="619">
        <v>10</v>
      </c>
      <c r="AH28" s="946"/>
    </row>
    <row r="29" spans="2:34" ht="15" customHeight="1" thickBot="1" x14ac:dyDescent="0.25">
      <c r="B29" s="309"/>
      <c r="C29" s="160"/>
      <c r="H29" s="275" t="s">
        <v>960</v>
      </c>
      <c r="I29" s="76"/>
      <c r="J29" s="76"/>
      <c r="K29" s="76"/>
      <c r="L29" s="76"/>
      <c r="M29" s="28"/>
      <c r="N29" s="28"/>
      <c r="O29" s="28"/>
      <c r="P29" s="28"/>
      <c r="Q29" s="110"/>
      <c r="R29" s="28"/>
      <c r="S29" s="254"/>
      <c r="T29" s="254"/>
      <c r="U29" s="254"/>
      <c r="V29" s="254"/>
      <c r="W29" s="943"/>
      <c r="X29" s="110" t="s">
        <v>25</v>
      </c>
      <c r="Y29" s="242"/>
      <c r="Z29" s="116"/>
      <c r="AA29" s="870"/>
      <c r="AB29" s="240" t="s">
        <v>24</v>
      </c>
      <c r="AC29" s="723" t="b">
        <f t="shared" si="3"/>
        <v>0</v>
      </c>
      <c r="AD29" s="743">
        <v>1</v>
      </c>
      <c r="AE29" s="951"/>
      <c r="AF29" s="952"/>
      <c r="AG29" s="619">
        <v>10</v>
      </c>
      <c r="AH29" s="946"/>
    </row>
    <row r="30" spans="2:34" ht="15" customHeight="1" thickBot="1" x14ac:dyDescent="0.25">
      <c r="B30" s="309"/>
      <c r="C30" s="160"/>
      <c r="H30" s="275" t="s">
        <v>961</v>
      </c>
      <c r="I30" s="76"/>
      <c r="J30" s="76"/>
      <c r="K30" s="76"/>
      <c r="L30" s="76"/>
      <c r="M30" s="110"/>
      <c r="N30" s="28"/>
      <c r="O30" s="28"/>
      <c r="P30" s="28"/>
      <c r="Q30" s="28"/>
      <c r="S30" s="114"/>
      <c r="T30" s="114"/>
      <c r="U30" s="114"/>
      <c r="V30" s="114"/>
      <c r="W30" s="938"/>
      <c r="X30" s="240" t="s">
        <v>962</v>
      </c>
      <c r="Y30" s="938"/>
      <c r="Z30" s="110" t="s">
        <v>666</v>
      </c>
      <c r="AA30" s="872"/>
      <c r="AB30" s="110" t="s">
        <v>665</v>
      </c>
      <c r="AC30" s="723" t="b">
        <f t="shared" si="3"/>
        <v>0</v>
      </c>
      <c r="AD30" s="743">
        <v>1</v>
      </c>
      <c r="AE30" s="1012"/>
      <c r="AF30" s="1013"/>
      <c r="AG30" s="622">
        <v>10</v>
      </c>
      <c r="AH30" s="935"/>
    </row>
    <row r="31" spans="2:34" ht="15" customHeight="1" thickBot="1" x14ac:dyDescent="0.25">
      <c r="H31" s="27"/>
      <c r="I31" s="28"/>
      <c r="J31" s="28"/>
      <c r="K31" s="834"/>
      <c r="L31" s="1264" t="s">
        <v>1302</v>
      </c>
      <c r="M31" s="1268"/>
      <c r="N31" s="1268"/>
      <c r="O31" s="1268"/>
      <c r="P31" s="1274"/>
      <c r="Q31" s="1274"/>
      <c r="R31" s="1274"/>
      <c r="S31" s="1274"/>
      <c r="T31" s="1274"/>
      <c r="U31" s="1264" t="s">
        <v>1303</v>
      </c>
      <c r="V31" s="1268"/>
      <c r="W31" s="1269"/>
      <c r="X31" s="1269"/>
      <c r="Y31" s="831"/>
      <c r="Z31" s="833" t="s">
        <v>1304</v>
      </c>
      <c r="AA31" s="1272"/>
      <c r="AB31" s="1273"/>
      <c r="AC31" s="273"/>
      <c r="AD31" s="70"/>
      <c r="AE31" s="163"/>
      <c r="AF31" s="163"/>
      <c r="AG31" s="604"/>
      <c r="AH31" s="894"/>
    </row>
    <row r="32" spans="2:34" ht="15" customHeight="1" thickBot="1" x14ac:dyDescent="0.25">
      <c r="H32" s="31" t="s">
        <v>879</v>
      </c>
      <c r="I32" s="28"/>
      <c r="J32" s="28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8"/>
      <c r="V32" s="28"/>
      <c r="W32" s="869"/>
      <c r="X32" s="149" t="s">
        <v>31</v>
      </c>
      <c r="Y32" s="868"/>
      <c r="Z32" s="110" t="s">
        <v>59</v>
      </c>
      <c r="AA32" s="872"/>
      <c r="AB32" s="149" t="s">
        <v>33</v>
      </c>
      <c r="AC32" s="723" t="b">
        <f t="shared" si="3"/>
        <v>0</v>
      </c>
      <c r="AD32" s="739">
        <v>1</v>
      </c>
      <c r="AE32" s="914"/>
      <c r="AF32" s="914"/>
      <c r="AG32" s="978" t="s">
        <v>1344</v>
      </c>
      <c r="AH32" s="894"/>
    </row>
    <row r="33" spans="7:36" ht="15" customHeight="1" thickBot="1" x14ac:dyDescent="0.25">
      <c r="H33" s="31" t="s">
        <v>880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264" t="s">
        <v>1305</v>
      </c>
      <c r="T33" s="1268"/>
      <c r="U33" s="1268"/>
      <c r="V33" s="1268"/>
      <c r="W33" s="1269"/>
      <c r="X33" s="1269"/>
      <c r="Y33" s="113"/>
      <c r="Z33" s="833" t="s">
        <v>1306</v>
      </c>
      <c r="AA33" s="1272"/>
      <c r="AB33" s="1273"/>
      <c r="AC33" s="256"/>
      <c r="AD33" s="70"/>
      <c r="AE33" s="163"/>
      <c r="AF33" s="163"/>
      <c r="AG33" s="604">
        <v>62</v>
      </c>
      <c r="AH33" s="894"/>
    </row>
    <row r="34" spans="7:36" ht="15" customHeight="1" thickBot="1" x14ac:dyDescent="0.25">
      <c r="H34" s="31" t="s">
        <v>881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832"/>
      <c r="T34" s="832"/>
      <c r="U34" s="1280" t="s">
        <v>1308</v>
      </c>
      <c r="V34" s="1280"/>
      <c r="W34" s="1280"/>
      <c r="X34" s="1014"/>
      <c r="Y34" s="1278" t="s">
        <v>1307</v>
      </c>
      <c r="Z34" s="1278"/>
      <c r="AA34" s="1278"/>
      <c r="AB34" s="1279"/>
      <c r="AC34" s="256"/>
      <c r="AD34" s="70"/>
      <c r="AE34" s="163"/>
      <c r="AF34" s="163"/>
      <c r="AG34" s="612">
        <v>10</v>
      </c>
      <c r="AH34" s="894"/>
    </row>
    <row r="35" spans="7:36" ht="15" customHeight="1" thickBot="1" x14ac:dyDescent="0.25">
      <c r="H35" s="328" t="s">
        <v>973</v>
      </c>
      <c r="I35" s="20"/>
      <c r="J35" s="20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868"/>
      <c r="X35" s="149" t="s">
        <v>34</v>
      </c>
      <c r="Y35" s="654"/>
      <c r="Z35" s="59"/>
      <c r="AA35" s="870"/>
      <c r="AB35" s="110" t="s">
        <v>35</v>
      </c>
      <c r="AC35" s="723" t="b">
        <f t="shared" ref="AC35:AC36" si="4">IF(W35="x",0,IF(Y35="x",1,IF(AA35="x",3)))</f>
        <v>0</v>
      </c>
      <c r="AD35" s="70">
        <v>1</v>
      </c>
      <c r="AE35" s="914"/>
      <c r="AF35" s="914"/>
      <c r="AG35" s="604"/>
      <c r="AH35" s="894"/>
    </row>
    <row r="36" spans="7:36" ht="15" customHeight="1" thickBot="1" x14ac:dyDescent="0.25">
      <c r="H36" s="1158" t="s">
        <v>320</v>
      </c>
      <c r="I36" s="1159"/>
      <c r="J36" s="1159"/>
      <c r="K36" s="1159"/>
      <c r="L36" s="1159"/>
      <c r="M36" s="1159"/>
      <c r="N36" s="1159"/>
      <c r="O36" s="1159"/>
      <c r="P36" s="1160"/>
      <c r="Q36" s="28"/>
      <c r="R36" s="20"/>
      <c r="S36" s="28"/>
      <c r="T36" s="28"/>
      <c r="U36" s="28"/>
      <c r="V36" s="28"/>
      <c r="W36" s="868"/>
      <c r="X36" s="28" t="s">
        <v>24</v>
      </c>
      <c r="Y36" s="261"/>
      <c r="Z36" s="28"/>
      <c r="AA36" s="872"/>
      <c r="AB36" s="28" t="s">
        <v>25</v>
      </c>
      <c r="AC36" s="1081" t="b">
        <f t="shared" si="4"/>
        <v>0</v>
      </c>
      <c r="AD36" s="566">
        <v>2</v>
      </c>
      <c r="AE36" s="163"/>
      <c r="AF36" s="163"/>
      <c r="AG36" s="612">
        <v>10</v>
      </c>
      <c r="AH36" s="894"/>
    </row>
    <row r="37" spans="7:36" ht="15" customHeight="1" thickBot="1" x14ac:dyDescent="0.25">
      <c r="H37" s="328" t="s">
        <v>16</v>
      </c>
      <c r="I37" s="20"/>
      <c r="J37" s="20"/>
      <c r="K37" s="261"/>
      <c r="L37" s="20"/>
      <c r="M37" s="20"/>
      <c r="N37" s="20"/>
      <c r="O37" s="20"/>
      <c r="P37" s="20"/>
      <c r="Q37" s="20"/>
      <c r="R37" s="261"/>
      <c r="S37" s="20"/>
      <c r="T37" s="20"/>
      <c r="U37" s="20"/>
      <c r="V37" s="20"/>
      <c r="W37" s="868"/>
      <c r="X37" s="110" t="s">
        <v>883</v>
      </c>
      <c r="Y37" s="868"/>
      <c r="Z37" s="110" t="s">
        <v>884</v>
      </c>
      <c r="AA37" s="870"/>
      <c r="AB37" s="110" t="s">
        <v>885</v>
      </c>
      <c r="AC37" s="383"/>
      <c r="AD37" s="70"/>
      <c r="AE37" s="163"/>
      <c r="AF37" s="163"/>
      <c r="AG37" s="604">
        <v>63</v>
      </c>
      <c r="AH37" s="894"/>
    </row>
    <row r="38" spans="7:36" ht="15" customHeight="1" thickBot="1" x14ac:dyDescent="0.25">
      <c r="H38" s="1158" t="s">
        <v>886</v>
      </c>
      <c r="I38" s="1159"/>
      <c r="J38" s="1159"/>
      <c r="K38" s="1159"/>
      <c r="L38" s="1160"/>
      <c r="M38" s="152"/>
      <c r="N38" s="64"/>
      <c r="O38" s="64"/>
      <c r="P38" s="64"/>
      <c r="Q38" s="28"/>
      <c r="R38" s="28"/>
      <c r="S38" s="28"/>
      <c r="T38" s="28"/>
      <c r="U38" s="28"/>
      <c r="V38" s="28"/>
      <c r="W38" s="202"/>
      <c r="X38" s="6"/>
      <c r="Y38" s="113"/>
      <c r="Z38" s="28"/>
      <c r="AA38" s="740"/>
      <c r="AC38" s="145">
        <f>(AC39+AC41)/2</f>
        <v>0</v>
      </c>
      <c r="AD38" s="566">
        <v>3</v>
      </c>
      <c r="AE38" s="162"/>
      <c r="AF38" s="162"/>
      <c r="AG38" s="627">
        <v>63</v>
      </c>
      <c r="AH38" s="894"/>
    </row>
    <row r="39" spans="7:36" ht="15" customHeight="1" thickBot="1" x14ac:dyDescent="0.25">
      <c r="H39" s="69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515"/>
      <c r="W39" s="889"/>
      <c r="X39" s="28" t="s">
        <v>24</v>
      </c>
      <c r="Y39" s="108"/>
      <c r="Z39" s="6"/>
      <c r="AA39" s="957"/>
      <c r="AB39" s="28" t="s">
        <v>25</v>
      </c>
      <c r="AC39" s="723" t="b">
        <f t="shared" ref="AC39:AC41" si="5">IF(W39="x",0,IF(Y39="x",1,IF(AA39="x",3)))</f>
        <v>0</v>
      </c>
      <c r="AD39" s="137">
        <v>1</v>
      </c>
      <c r="AE39" s="919"/>
      <c r="AF39" s="919"/>
      <c r="AG39" s="628">
        <v>10</v>
      </c>
      <c r="AH39" s="898"/>
    </row>
    <row r="40" spans="7:36" ht="15" customHeight="1" thickBot="1" x14ac:dyDescent="0.25">
      <c r="H40" s="277" t="s">
        <v>16</v>
      </c>
      <c r="I40" s="6"/>
      <c r="J40" s="6"/>
      <c r="K40" s="108"/>
      <c r="L40" s="6"/>
      <c r="M40" s="6"/>
      <c r="N40" s="6"/>
      <c r="O40" s="6"/>
      <c r="P40" s="6"/>
      <c r="Q40" s="6"/>
      <c r="R40" s="108"/>
      <c r="S40" s="6"/>
      <c r="T40" s="6"/>
      <c r="U40" s="6"/>
      <c r="V40" s="6"/>
      <c r="W40" s="889"/>
      <c r="X40" s="464" t="s">
        <v>888</v>
      </c>
      <c r="Y40" s="868"/>
      <c r="Z40" s="15" t="s">
        <v>887</v>
      </c>
      <c r="AA40" s="887"/>
      <c r="AB40" s="473" t="s">
        <v>975</v>
      </c>
      <c r="AC40" s="273"/>
      <c r="AD40" s="137"/>
      <c r="AE40" s="177"/>
      <c r="AF40" s="177"/>
      <c r="AG40" s="629"/>
      <c r="AH40" s="898"/>
    </row>
    <row r="41" spans="7:36" ht="15" customHeight="1" thickBot="1" x14ac:dyDescent="0.25">
      <c r="H41" s="361" t="s">
        <v>976</v>
      </c>
      <c r="I41" s="74"/>
      <c r="J41" s="74"/>
      <c r="K41" s="227"/>
      <c r="L41" s="74"/>
      <c r="M41" s="74"/>
      <c r="N41" s="74"/>
      <c r="O41" s="74"/>
      <c r="P41" s="74"/>
      <c r="Q41" s="74"/>
      <c r="R41" s="227"/>
      <c r="S41" s="74"/>
      <c r="T41" s="74"/>
      <c r="U41" s="74"/>
      <c r="V41" s="74"/>
      <c r="W41" s="868"/>
      <c r="X41" s="472" t="s">
        <v>24</v>
      </c>
      <c r="Y41" s="136"/>
      <c r="Z41" s="426"/>
      <c r="AA41" s="870"/>
      <c r="AB41" s="471" t="s">
        <v>25</v>
      </c>
      <c r="AC41" s="723" t="b">
        <f t="shared" si="5"/>
        <v>0</v>
      </c>
      <c r="AD41" s="727">
        <v>1</v>
      </c>
      <c r="AE41" s="921"/>
      <c r="AF41" s="921"/>
      <c r="AG41" s="616">
        <v>4</v>
      </c>
      <c r="AH41" s="937"/>
    </row>
    <row r="42" spans="7:36" ht="15" customHeight="1" thickTop="1" thickBot="1" x14ac:dyDescent="0.25"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136"/>
      <c r="X42" s="97"/>
      <c r="Y42" s="136"/>
      <c r="Z42" s="97"/>
      <c r="AA42" s="689"/>
      <c r="AB42" s="474" t="s">
        <v>384</v>
      </c>
      <c r="AC42" s="307">
        <f>(AC6*AD6+AC11*AD11+AC18*AD18+AC25*AD25+AC36*AD36+AC38*AD38)/(AD6+AD11+AD18+AD25+AD36+AD38)</f>
        <v>0</v>
      </c>
      <c r="AD42" s="728">
        <v>2</v>
      </c>
      <c r="AE42" s="862" t="str">
        <f>COUNTA(AE8:AE41)&amp;"/"&amp;17</f>
        <v>0/17</v>
      </c>
      <c r="AF42" s="862" t="str">
        <f>COUNTA(AF8:AF41)&amp;"/"&amp;17</f>
        <v>0/17</v>
      </c>
      <c r="AG42" s="630"/>
      <c r="AH42" s="9"/>
    </row>
    <row r="43" spans="7:36" ht="15" customHeight="1" thickTop="1" x14ac:dyDescent="0.2">
      <c r="AE43"/>
      <c r="AF43"/>
    </row>
    <row r="44" spans="7:36" ht="15" customHeight="1" thickBot="1" x14ac:dyDescent="0.3">
      <c r="G44" s="460" t="s">
        <v>890</v>
      </c>
      <c r="I44" s="222"/>
      <c r="J44" s="222"/>
      <c r="K44" s="222"/>
      <c r="L44" s="222"/>
      <c r="M44" s="108"/>
      <c r="N44" s="222"/>
      <c r="O44" s="6"/>
      <c r="P44" s="6"/>
      <c r="Q44" s="108"/>
      <c r="R44" s="222"/>
      <c r="S44" s="6"/>
      <c r="AE44"/>
      <c r="AF44"/>
      <c r="AJ44" s="1082"/>
    </row>
    <row r="45" spans="7:36" ht="15" customHeight="1" thickTop="1" thickBot="1" x14ac:dyDescent="0.25">
      <c r="H45" s="1107" t="s">
        <v>0</v>
      </c>
      <c r="I45" s="1108"/>
      <c r="J45" s="1108"/>
      <c r="K45" s="1108"/>
      <c r="L45" s="1108"/>
      <c r="M45" s="1108"/>
      <c r="N45" s="1108"/>
      <c r="O45" s="1108"/>
      <c r="P45" s="1108"/>
      <c r="Q45" s="1108"/>
      <c r="R45" s="1108"/>
      <c r="S45" s="1108"/>
      <c r="T45" s="1108"/>
      <c r="U45" s="1108"/>
      <c r="V45" s="1108"/>
      <c r="W45" s="14">
        <v>0</v>
      </c>
      <c r="X45" s="57"/>
      <c r="Y45" s="14">
        <v>1</v>
      </c>
      <c r="Z45" s="57"/>
      <c r="AA45" s="14">
        <v>3</v>
      </c>
      <c r="AB45" s="43"/>
      <c r="AC45" s="14" t="s">
        <v>18</v>
      </c>
      <c r="AD45" s="14" t="s">
        <v>1</v>
      </c>
      <c r="AE45" s="4" t="s">
        <v>390</v>
      </c>
      <c r="AF45" s="14" t="s">
        <v>389</v>
      </c>
      <c r="AG45" s="624" t="s">
        <v>1060</v>
      </c>
      <c r="AH45" s="60" t="s">
        <v>2</v>
      </c>
    </row>
    <row r="46" spans="7:36" ht="15" customHeight="1" thickTop="1" thickBot="1" x14ac:dyDescent="0.25">
      <c r="H46" s="1242" t="s">
        <v>891</v>
      </c>
      <c r="I46" s="1243"/>
      <c r="J46" s="1243"/>
      <c r="K46" s="1243"/>
      <c r="L46" s="1243"/>
      <c r="M46" s="1244"/>
      <c r="N46" s="492"/>
      <c r="O46" s="53"/>
      <c r="P46" s="53"/>
      <c r="Q46" s="284"/>
      <c r="R46" s="335"/>
      <c r="S46" s="112"/>
      <c r="T46" s="53"/>
      <c r="U46" s="53"/>
      <c r="V46" s="289"/>
      <c r="W46" s="281"/>
      <c r="X46" s="53"/>
      <c r="Y46" s="284"/>
      <c r="Z46" s="53"/>
      <c r="AA46" s="692"/>
      <c r="AB46" s="42"/>
      <c r="AC46" s="1016"/>
      <c r="AD46" s="70"/>
      <c r="AE46" s="13"/>
      <c r="AF46" s="13"/>
      <c r="AG46" s="771"/>
      <c r="AH46" s="1015"/>
    </row>
    <row r="47" spans="7:36" ht="15" customHeight="1" thickBot="1" x14ac:dyDescent="0.25">
      <c r="H47" s="488" t="s">
        <v>892</v>
      </c>
      <c r="I47" s="239"/>
      <c r="J47" s="239"/>
      <c r="K47" s="239"/>
      <c r="L47" s="461"/>
      <c r="M47" s="72"/>
      <c r="N47" s="28"/>
      <c r="O47" s="28"/>
      <c r="P47" s="28"/>
      <c r="Q47" s="72"/>
      <c r="R47" s="28"/>
      <c r="S47" s="258"/>
      <c r="T47" s="28"/>
      <c r="U47" s="28"/>
      <c r="V47" s="28"/>
      <c r="W47" s="868"/>
      <c r="X47" s="110" t="s">
        <v>893</v>
      </c>
      <c r="Y47" s="654"/>
      <c r="Z47" s="28"/>
      <c r="AA47" s="870"/>
      <c r="AB47" s="240" t="s">
        <v>894</v>
      </c>
      <c r="AC47" s="723" t="b">
        <f t="shared" ref="AC47:AC51" si="6">IF(W47="x",0,IF(Y47="x",1,IF(AA47="x",3)))</f>
        <v>0</v>
      </c>
      <c r="AD47" s="70"/>
      <c r="AE47" s="13"/>
      <c r="AF47" s="13"/>
      <c r="AG47" s="771"/>
      <c r="AH47" s="949"/>
    </row>
    <row r="48" spans="7:36" ht="15" customHeight="1" thickBot="1" x14ac:dyDescent="0.25">
      <c r="H48" s="489" t="s">
        <v>895</v>
      </c>
      <c r="I48" s="239"/>
      <c r="J48" s="239"/>
      <c r="K48" s="239"/>
      <c r="L48" s="461"/>
      <c r="M48" s="72"/>
      <c r="N48" s="28"/>
      <c r="O48" s="28"/>
      <c r="P48" s="28"/>
      <c r="Q48" s="72"/>
      <c r="R48" s="110"/>
      <c r="S48" s="258"/>
      <c r="T48" s="28"/>
      <c r="U48" s="28"/>
      <c r="V48" s="761"/>
      <c r="W48" s="1269"/>
      <c r="X48" s="1269"/>
      <c r="Y48" s="836"/>
      <c r="Z48" s="837"/>
      <c r="AA48" s="741"/>
      <c r="AB48" s="42"/>
      <c r="AC48" s="944"/>
      <c r="AD48" s="70"/>
      <c r="AE48" s="13"/>
      <c r="AF48" s="13"/>
      <c r="AG48" s="771"/>
      <c r="AH48" s="949"/>
    </row>
    <row r="49" spans="8:34" ht="15" customHeight="1" thickBot="1" x14ac:dyDescent="0.25">
      <c r="H49" s="489" t="s">
        <v>896</v>
      </c>
      <c r="I49" s="461"/>
      <c r="J49" s="110"/>
      <c r="K49" s="110"/>
      <c r="L49" s="110"/>
      <c r="M49" s="72"/>
      <c r="N49" s="28"/>
      <c r="O49" s="28"/>
      <c r="P49" s="1281"/>
      <c r="Q49" s="1281"/>
      <c r="R49" s="1281"/>
      <c r="S49" s="1281"/>
      <c r="T49" s="1281"/>
      <c r="U49" s="1281"/>
      <c r="V49" s="1281"/>
      <c r="W49" s="1281"/>
      <c r="X49" s="1281"/>
      <c r="Y49" s="1282"/>
      <c r="Z49" s="1283"/>
      <c r="AA49" s="870"/>
      <c r="AB49" s="658"/>
      <c r="AC49" s="944"/>
      <c r="AD49" s="70"/>
      <c r="AE49" s="13"/>
      <c r="AF49" s="13"/>
      <c r="AG49" s="771"/>
      <c r="AH49" s="949"/>
    </row>
    <row r="50" spans="8:34" ht="15" customHeight="1" thickBot="1" x14ac:dyDescent="0.25">
      <c r="H50" s="489" t="s">
        <v>213</v>
      </c>
      <c r="I50" s="239"/>
      <c r="J50" s="239"/>
      <c r="K50" s="461"/>
      <c r="L50" s="110"/>
      <c r="M50" s="72"/>
      <c r="N50" s="28"/>
      <c r="O50" s="28"/>
      <c r="P50" s="1277"/>
      <c r="Q50" s="1277"/>
      <c r="R50" s="1277"/>
      <c r="S50" s="1277"/>
      <c r="T50" s="1277"/>
      <c r="U50" s="1277"/>
      <c r="V50" s="1277"/>
      <c r="W50" s="1277"/>
      <c r="X50" s="1277"/>
      <c r="Y50" s="1275"/>
      <c r="Z50" s="1276"/>
      <c r="AA50" s="870"/>
      <c r="AB50" s="658"/>
      <c r="AC50" s="944"/>
      <c r="AD50" s="70"/>
      <c r="AE50" s="13"/>
      <c r="AF50" s="13"/>
      <c r="AG50" s="771"/>
      <c r="AH50" s="949"/>
    </row>
    <row r="51" spans="8:34" ht="15" customHeight="1" thickBot="1" x14ac:dyDescent="0.25">
      <c r="H51" s="1158" t="s">
        <v>897</v>
      </c>
      <c r="I51" s="1159"/>
      <c r="J51" s="1160"/>
      <c r="K51" s="462"/>
      <c r="L51" s="295"/>
      <c r="M51" s="72"/>
      <c r="N51" s="28"/>
      <c r="O51" s="28"/>
      <c r="P51" s="23"/>
      <c r="Q51" s="759"/>
      <c r="R51" s="23"/>
      <c r="S51" s="323"/>
      <c r="T51" s="23"/>
      <c r="U51" s="23"/>
      <c r="V51" s="23"/>
      <c r="W51" s="869"/>
      <c r="X51" s="149" t="s">
        <v>898</v>
      </c>
      <c r="Y51" s="868"/>
      <c r="Z51" s="110" t="s">
        <v>637</v>
      </c>
      <c r="AA51" s="870"/>
      <c r="AB51" s="240" t="s">
        <v>636</v>
      </c>
      <c r="AC51" s="723" t="b">
        <f t="shared" si="6"/>
        <v>0</v>
      </c>
      <c r="AD51" s="70"/>
      <c r="AE51" s="902"/>
      <c r="AF51" s="902"/>
      <c r="AG51" s="771"/>
      <c r="AH51" s="949"/>
    </row>
    <row r="52" spans="8:34" ht="15" customHeight="1" x14ac:dyDescent="0.2">
      <c r="H52" s="1158" t="s">
        <v>899</v>
      </c>
      <c r="I52" s="1159"/>
      <c r="J52" s="1159"/>
      <c r="K52" s="1159"/>
      <c r="L52" s="1159"/>
      <c r="M52" s="1160"/>
      <c r="N52" s="461"/>
      <c r="O52" s="28"/>
      <c r="P52" s="28"/>
      <c r="Q52" s="72"/>
      <c r="R52" s="110"/>
      <c r="S52" s="258"/>
      <c r="T52" s="28"/>
      <c r="U52" s="28"/>
      <c r="V52" s="761"/>
      <c r="W52" s="759"/>
      <c r="X52" s="28"/>
      <c r="Y52" s="657"/>
      <c r="Z52" s="28"/>
      <c r="AA52" s="697"/>
      <c r="AB52" s="42"/>
      <c r="AC52" s="944"/>
      <c r="AD52" s="70"/>
      <c r="AE52" s="13"/>
      <c r="AF52" s="13"/>
      <c r="AG52" s="771"/>
      <c r="AH52" s="949"/>
    </row>
    <row r="53" spans="8:34" ht="15" customHeight="1" thickBot="1" x14ac:dyDescent="0.25">
      <c r="H53" s="489" t="s">
        <v>900</v>
      </c>
      <c r="I53" s="463"/>
      <c r="J53" s="463"/>
      <c r="K53" s="463"/>
      <c r="L53" s="463"/>
      <c r="M53" s="70"/>
      <c r="N53" s="35"/>
      <c r="O53" s="28"/>
      <c r="P53" s="1274"/>
      <c r="Q53" s="1274"/>
      <c r="R53" s="1274"/>
      <c r="S53" s="1274"/>
      <c r="T53" s="1274"/>
      <c r="U53" s="1274"/>
      <c r="V53" s="1274"/>
      <c r="W53" s="1274"/>
      <c r="X53" s="1274"/>
      <c r="Y53" s="1288"/>
      <c r="Z53" s="1288"/>
      <c r="AA53" s="698"/>
      <c r="AB53" s="493"/>
      <c r="AC53" s="944"/>
      <c r="AD53" s="70"/>
      <c r="AE53" s="13"/>
      <c r="AF53" s="13"/>
      <c r="AG53" s="771"/>
      <c r="AH53" s="949"/>
    </row>
    <row r="54" spans="8:34" ht="15" customHeight="1" thickBot="1" x14ac:dyDescent="0.25">
      <c r="H54" s="489" t="s">
        <v>901</v>
      </c>
      <c r="I54" s="463"/>
      <c r="J54" s="463"/>
      <c r="K54" s="463"/>
      <c r="L54" s="462"/>
      <c r="M54" s="72"/>
      <c r="N54" s="28"/>
      <c r="O54" s="28"/>
      <c r="P54" s="1277"/>
      <c r="Q54" s="1277"/>
      <c r="R54" s="1277"/>
      <c r="S54" s="1277"/>
      <c r="T54" s="1277"/>
      <c r="U54" s="1277"/>
      <c r="V54" s="1277"/>
      <c r="W54" s="1277"/>
      <c r="X54" s="1277"/>
      <c r="Y54" s="1284"/>
      <c r="Z54" s="1289"/>
      <c r="AA54" s="870"/>
      <c r="AB54" s="658"/>
      <c r="AC54" s="723" t="b">
        <f t="shared" ref="AC54:AC58" si="7">IF(W54="x",0,IF(Y54="x",1,IF(AA54="x",3)))</f>
        <v>0</v>
      </c>
      <c r="AD54" s="70"/>
      <c r="AE54" s="902"/>
      <c r="AF54" s="902"/>
      <c r="AG54" s="771"/>
      <c r="AH54" s="949"/>
    </row>
    <row r="55" spans="8:34" ht="15" customHeight="1" thickBot="1" x14ac:dyDescent="0.25">
      <c r="H55" s="489" t="s">
        <v>902</v>
      </c>
      <c r="I55" s="463"/>
      <c r="J55" s="463"/>
      <c r="K55" s="463"/>
      <c r="L55" s="463"/>
      <c r="M55" s="398"/>
      <c r="N55" s="28"/>
      <c r="O55" s="28"/>
      <c r="P55" s="1277"/>
      <c r="Q55" s="1277"/>
      <c r="R55" s="1277"/>
      <c r="S55" s="1277"/>
      <c r="T55" s="1277"/>
      <c r="U55" s="1277"/>
      <c r="V55" s="1277"/>
      <c r="W55" s="1277"/>
      <c r="X55" s="1277"/>
      <c r="Y55" s="1284"/>
      <c r="Z55" s="1289"/>
      <c r="AA55" s="870"/>
      <c r="AB55" s="658"/>
      <c r="AC55" s="723" t="b">
        <f t="shared" si="7"/>
        <v>0</v>
      </c>
      <c r="AD55" s="70"/>
      <c r="AE55" s="902"/>
      <c r="AF55" s="902"/>
      <c r="AG55" s="771"/>
      <c r="AH55" s="949"/>
    </row>
    <row r="56" spans="8:34" ht="15" customHeight="1" thickBot="1" x14ac:dyDescent="0.25">
      <c r="H56" s="489" t="s">
        <v>903</v>
      </c>
      <c r="I56" s="463"/>
      <c r="J56" s="463"/>
      <c r="K56" s="462"/>
      <c r="L56" s="295"/>
      <c r="M56" s="72"/>
      <c r="N56" s="28"/>
      <c r="O56" s="28"/>
      <c r="P56" s="1277"/>
      <c r="Q56" s="1277"/>
      <c r="R56" s="1277"/>
      <c r="S56" s="1277"/>
      <c r="T56" s="1277"/>
      <c r="U56" s="1277"/>
      <c r="V56" s="1277"/>
      <c r="W56" s="1277"/>
      <c r="X56" s="1277"/>
      <c r="Y56" s="1284"/>
      <c r="Z56" s="1289"/>
      <c r="AA56" s="870"/>
      <c r="AB56" s="658"/>
      <c r="AC56" s="723" t="b">
        <f t="shared" si="7"/>
        <v>0</v>
      </c>
      <c r="AD56" s="70"/>
      <c r="AE56" s="902"/>
      <c r="AF56" s="902"/>
      <c r="AG56" s="771"/>
      <c r="AH56" s="949"/>
    </row>
    <row r="57" spans="8:34" ht="15" customHeight="1" thickBot="1" x14ac:dyDescent="0.25">
      <c r="H57" s="1158" t="s">
        <v>326</v>
      </c>
      <c r="I57" s="1159"/>
      <c r="J57" s="1160"/>
      <c r="K57" s="462"/>
      <c r="L57" s="295"/>
      <c r="M57" s="51"/>
      <c r="N57" s="110"/>
      <c r="O57" s="28"/>
      <c r="P57" s="23"/>
      <c r="Q57" s="759"/>
      <c r="R57" s="149"/>
      <c r="S57" s="323"/>
      <c r="T57" s="23"/>
      <c r="U57" s="23"/>
      <c r="V57" s="106"/>
      <c r="W57" s="108"/>
      <c r="X57" s="23"/>
      <c r="Y57" s="654"/>
      <c r="Z57" s="28"/>
      <c r="AA57" s="660"/>
      <c r="AB57" s="42"/>
      <c r="AC57" s="145" t="b">
        <f>AC58</f>
        <v>0</v>
      </c>
      <c r="AD57" s="566">
        <v>2</v>
      </c>
      <c r="AE57" s="13"/>
      <c r="AF57" s="13"/>
      <c r="AG57" s="771"/>
      <c r="AH57" s="949"/>
    </row>
    <row r="58" spans="8:34" ht="15" customHeight="1" thickBot="1" x14ac:dyDescent="0.25">
      <c r="H58" s="489" t="s">
        <v>157</v>
      </c>
      <c r="I58" s="463"/>
      <c r="J58" s="463"/>
      <c r="K58" s="462"/>
      <c r="L58" s="295"/>
      <c r="M58" s="72"/>
      <c r="N58" s="28"/>
      <c r="O58" s="28"/>
      <c r="P58" s="28"/>
      <c r="Q58" s="72"/>
      <c r="R58" s="110"/>
      <c r="S58" s="258"/>
      <c r="T58" s="28"/>
      <c r="U58" s="28"/>
      <c r="V58" s="28"/>
      <c r="W58" s="950"/>
      <c r="X58" s="110" t="s">
        <v>24</v>
      </c>
      <c r="Y58" s="654"/>
      <c r="Z58" s="28"/>
      <c r="AA58" s="870"/>
      <c r="AB58" s="240" t="s">
        <v>25</v>
      </c>
      <c r="AC58" s="944" t="b">
        <f t="shared" si="7"/>
        <v>0</v>
      </c>
      <c r="AD58" s="70">
        <v>1</v>
      </c>
      <c r="AE58" s="902"/>
      <c r="AF58" s="902"/>
      <c r="AG58" s="771">
        <v>63</v>
      </c>
      <c r="AH58" s="949"/>
    </row>
    <row r="59" spans="8:34" ht="15" customHeight="1" thickBot="1" x14ac:dyDescent="0.25">
      <c r="H59" s="489" t="s">
        <v>882</v>
      </c>
      <c r="I59" s="463"/>
      <c r="J59" s="462"/>
      <c r="K59" s="295"/>
      <c r="L59" s="295"/>
      <c r="M59" s="72"/>
      <c r="N59" s="28"/>
      <c r="O59" s="28"/>
      <c r="P59" s="1281"/>
      <c r="Q59" s="1281"/>
      <c r="R59" s="1281"/>
      <c r="S59" s="1281"/>
      <c r="T59" s="1281"/>
      <c r="U59" s="1281"/>
      <c r="V59" s="1281"/>
      <c r="W59" s="1281"/>
      <c r="X59" s="1281"/>
      <c r="Y59" s="1284"/>
      <c r="Z59" s="1284"/>
      <c r="AA59" s="740"/>
      <c r="AB59" s="658"/>
      <c r="AC59" s="944"/>
      <c r="AD59" s="70"/>
      <c r="AE59" s="13"/>
      <c r="AF59" s="13"/>
      <c r="AG59" s="771"/>
      <c r="AH59" s="949"/>
    </row>
    <row r="60" spans="8:34" ht="15" customHeight="1" thickBot="1" x14ac:dyDescent="0.25">
      <c r="H60" s="1158" t="s">
        <v>320</v>
      </c>
      <c r="I60" s="1159"/>
      <c r="J60" s="1159"/>
      <c r="K60" s="1159"/>
      <c r="L60" s="1159"/>
      <c r="M60" s="1159"/>
      <c r="N60" s="1159"/>
      <c r="O60" s="1159"/>
      <c r="P60" s="1270"/>
      <c r="Q60" s="757"/>
      <c r="R60" s="149"/>
      <c r="S60" s="323"/>
      <c r="T60" s="23"/>
      <c r="U60" s="23"/>
      <c r="V60" s="23"/>
      <c r="W60" s="872"/>
      <c r="X60" s="149" t="s">
        <v>24</v>
      </c>
      <c r="Y60" s="654"/>
      <c r="Z60" s="28"/>
      <c r="AA60" s="870"/>
      <c r="AB60" s="240" t="s">
        <v>25</v>
      </c>
      <c r="AC60" s="944" t="b">
        <f>IF(W60="x",0,IF(Y60="x",1,IF(AA60="x",3)))</f>
        <v>0</v>
      </c>
      <c r="AD60" s="566">
        <v>2</v>
      </c>
      <c r="AE60" s="13"/>
      <c r="AF60" s="13"/>
      <c r="AG60" s="771"/>
      <c r="AH60" s="949"/>
    </row>
    <row r="61" spans="8:34" ht="15" customHeight="1" thickBot="1" x14ac:dyDescent="0.25">
      <c r="H61" s="490" t="s">
        <v>157</v>
      </c>
      <c r="I61" s="431"/>
      <c r="J61" s="431"/>
      <c r="K61" s="494"/>
      <c r="L61" s="231"/>
      <c r="M61" s="72"/>
      <c r="N61" s="28"/>
      <c r="O61" s="28"/>
      <c r="P61" s="28"/>
      <c r="Q61" s="72"/>
      <c r="R61" s="28"/>
      <c r="S61" s="28"/>
      <c r="T61" s="28"/>
      <c r="U61" s="28"/>
      <c r="V61" s="28"/>
      <c r="W61" s="889"/>
      <c r="X61" s="110" t="s">
        <v>637</v>
      </c>
      <c r="Y61" s="203"/>
      <c r="Z61" s="28"/>
      <c r="AA61" s="870"/>
      <c r="AB61" s="240" t="s">
        <v>636</v>
      </c>
      <c r="AC61" s="273"/>
      <c r="AD61" s="70"/>
      <c r="AE61" s="13"/>
      <c r="AF61" s="13"/>
      <c r="AG61" s="771"/>
      <c r="AH61" s="949"/>
    </row>
    <row r="62" spans="8:34" ht="15" customHeight="1" thickBot="1" x14ac:dyDescent="0.25">
      <c r="H62" s="458" t="s">
        <v>16</v>
      </c>
      <c r="I62" s="231"/>
      <c r="J62" s="231"/>
      <c r="K62" s="231"/>
      <c r="L62" s="231"/>
      <c r="M62" s="72"/>
      <c r="N62" s="28"/>
      <c r="O62" s="28"/>
      <c r="P62" s="28"/>
      <c r="Q62" s="72"/>
      <c r="R62" s="28"/>
      <c r="S62" s="28"/>
      <c r="T62" s="28"/>
      <c r="U62" s="28"/>
      <c r="V62" s="28"/>
      <c r="W62" s="868"/>
      <c r="X62" s="110" t="s">
        <v>883</v>
      </c>
      <c r="Y62" s="868"/>
      <c r="Z62" s="110" t="s">
        <v>884</v>
      </c>
      <c r="AA62" s="887"/>
      <c r="AB62" s="240" t="s">
        <v>885</v>
      </c>
      <c r="AC62" s="273"/>
      <c r="AD62" s="70"/>
      <c r="AE62" s="13"/>
      <c r="AF62" s="13"/>
      <c r="AG62" s="771"/>
      <c r="AH62" s="949"/>
    </row>
    <row r="63" spans="8:34" ht="15" customHeight="1" thickBot="1" x14ac:dyDescent="0.25">
      <c r="H63" s="1158" t="s">
        <v>886</v>
      </c>
      <c r="I63" s="1159"/>
      <c r="J63" s="1159"/>
      <c r="K63" s="1159"/>
      <c r="L63" s="1160"/>
      <c r="M63" s="398"/>
      <c r="N63" s="28"/>
      <c r="O63" s="28"/>
      <c r="P63" s="28"/>
      <c r="Q63" s="72"/>
      <c r="R63" s="28"/>
      <c r="S63" s="28"/>
      <c r="T63" s="28"/>
      <c r="U63" s="28"/>
      <c r="V63" s="761"/>
      <c r="W63" s="760"/>
      <c r="X63" s="28"/>
      <c r="Y63" s="113"/>
      <c r="Z63" s="28"/>
      <c r="AA63" s="741"/>
      <c r="AB63" s="393"/>
      <c r="AC63" s="145">
        <f>(AC64+AC66)/2</f>
        <v>0</v>
      </c>
      <c r="AD63" s="566">
        <v>2</v>
      </c>
      <c r="AE63" s="13"/>
      <c r="AF63" s="13"/>
      <c r="AG63" s="771"/>
      <c r="AH63" s="949"/>
    </row>
    <row r="64" spans="8:34" ht="15" customHeight="1" thickBot="1" x14ac:dyDescent="0.25">
      <c r="H64" s="69"/>
      <c r="I64" s="63"/>
      <c r="J64" s="63"/>
      <c r="K64" s="63"/>
      <c r="L64" s="63"/>
      <c r="M64" s="72"/>
      <c r="N64" s="28"/>
      <c r="O64" s="28"/>
      <c r="P64" s="28"/>
      <c r="Q64" s="72"/>
      <c r="R64" s="28"/>
      <c r="S64" s="28"/>
      <c r="T64" s="28"/>
      <c r="U64" s="28"/>
      <c r="V64" s="28"/>
      <c r="W64" s="868"/>
      <c r="X64" s="110" t="s">
        <v>24</v>
      </c>
      <c r="Y64" s="655"/>
      <c r="Z64" s="28"/>
      <c r="AA64" s="870"/>
      <c r="AB64" s="419" t="s">
        <v>25</v>
      </c>
      <c r="AC64" s="944" t="b">
        <f t="shared" ref="AC64:AC66" si="8">IF(W64="x",0,IF(Y64="x",1,IF(AA64="x",3)))</f>
        <v>0</v>
      </c>
      <c r="AD64" s="70">
        <v>1</v>
      </c>
      <c r="AE64" s="902"/>
      <c r="AF64" s="902"/>
      <c r="AG64" s="771">
        <v>63</v>
      </c>
      <c r="AH64" s="949"/>
    </row>
    <row r="65" spans="7:34" ht="15" customHeight="1" thickBot="1" x14ac:dyDescent="0.25">
      <c r="H65" s="31" t="s">
        <v>16</v>
      </c>
      <c r="I65" s="28"/>
      <c r="J65" s="28"/>
      <c r="K65" s="72"/>
      <c r="L65" s="28"/>
      <c r="M65" s="28"/>
      <c r="N65" s="28"/>
      <c r="O65" s="72"/>
      <c r="P65" s="28"/>
      <c r="Q65" s="28"/>
      <c r="R65" s="28"/>
      <c r="S65" s="28"/>
      <c r="T65" s="28"/>
      <c r="U65" s="28"/>
      <c r="V65" s="28"/>
      <c r="W65" s="868"/>
      <c r="X65" s="365" t="s">
        <v>975</v>
      </c>
      <c r="Y65" s="868"/>
      <c r="Z65" s="29" t="s">
        <v>887</v>
      </c>
      <c r="AA65" s="870"/>
      <c r="AB65" s="419" t="s">
        <v>888</v>
      </c>
      <c r="AC65" s="273"/>
      <c r="AD65" s="70"/>
      <c r="AE65" s="13"/>
      <c r="AF65" s="13"/>
      <c r="AG65" s="771"/>
      <c r="AH65" s="949"/>
    </row>
    <row r="66" spans="7:34" ht="15" customHeight="1" thickBot="1" x14ac:dyDescent="0.25">
      <c r="H66" s="491" t="s">
        <v>889</v>
      </c>
      <c r="I66" s="495"/>
      <c r="J66" s="495"/>
      <c r="K66" s="495"/>
      <c r="L66" s="495"/>
      <c r="M66" s="496"/>
      <c r="N66" s="74"/>
      <c r="O66" s="74"/>
      <c r="P66" s="74"/>
      <c r="Q66" s="227"/>
      <c r="R66" s="74"/>
      <c r="S66" s="74"/>
      <c r="T66" s="74"/>
      <c r="U66" s="74"/>
      <c r="V66" s="74"/>
      <c r="W66" s="869"/>
      <c r="X66" s="311" t="s">
        <v>24</v>
      </c>
      <c r="Y66" s="672"/>
      <c r="Z66" s="497"/>
      <c r="AA66" s="872"/>
      <c r="AB66" s="459" t="s">
        <v>25</v>
      </c>
      <c r="AC66" s="944" t="b">
        <f t="shared" si="8"/>
        <v>0</v>
      </c>
      <c r="AD66" s="727">
        <v>1</v>
      </c>
      <c r="AE66" s="942"/>
      <c r="AF66" s="942"/>
      <c r="AG66" s="772"/>
      <c r="AH66" s="897"/>
    </row>
    <row r="67" spans="7:34" ht="15" customHeight="1" thickTop="1" thickBot="1" x14ac:dyDescent="0.25">
      <c r="H67" s="45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136"/>
      <c r="X67" s="8"/>
      <c r="Y67" s="136"/>
      <c r="Z67" s="354" t="s">
        <v>988</v>
      </c>
      <c r="AA67" s="689"/>
      <c r="AB67" s="8"/>
      <c r="AC67" s="307">
        <f>(AC60*AD60+AC63*AD63)/(AD60+AD63)</f>
        <v>0</v>
      </c>
      <c r="AD67" s="728">
        <v>2</v>
      </c>
      <c r="AE67" s="693" t="str">
        <f>COUNTA(AE51:AE66)&amp;"/"&amp;7</f>
        <v>0/7</v>
      </c>
      <c r="AF67" s="693" t="str">
        <f>COUNTA(AF51:AF66)&amp;"/"&amp;7</f>
        <v>0/7</v>
      </c>
      <c r="AG67" s="773"/>
      <c r="AH67" s="315"/>
    </row>
    <row r="68" spans="7:34" ht="15" customHeight="1" thickTop="1" x14ac:dyDescent="0.2">
      <c r="AE68"/>
      <c r="AF68"/>
    </row>
    <row r="69" spans="7:34" ht="15" customHeight="1" thickBot="1" x14ac:dyDescent="0.3">
      <c r="G69" s="460" t="s">
        <v>382</v>
      </c>
      <c r="I69" s="8"/>
      <c r="J69" s="8"/>
      <c r="K69" s="136"/>
      <c r="L69" s="8"/>
      <c r="M69" s="8"/>
      <c r="N69" s="8"/>
      <c r="O69" s="8"/>
      <c r="P69" s="8"/>
      <c r="Q69" s="8"/>
      <c r="R69" s="136"/>
      <c r="S69" s="8"/>
      <c r="T69" s="8"/>
      <c r="U69" s="8"/>
      <c r="V69" s="8"/>
      <c r="W69" s="136"/>
      <c r="X69" s="8"/>
      <c r="Y69" s="136"/>
      <c r="Z69" s="8"/>
      <c r="AA69" s="689"/>
      <c r="AB69" s="8"/>
      <c r="AC69" s="136"/>
      <c r="AD69" s="136"/>
      <c r="AE69" s="181"/>
      <c r="AF69" s="181"/>
      <c r="AG69" s="631"/>
      <c r="AH69" s="8"/>
    </row>
    <row r="70" spans="7:34" ht="15" customHeight="1" thickTop="1" thickBot="1" x14ac:dyDescent="0.25">
      <c r="H70" s="1107" t="s">
        <v>0</v>
      </c>
      <c r="I70" s="1108"/>
      <c r="J70" s="1108"/>
      <c r="K70" s="1108"/>
      <c r="L70" s="1108"/>
      <c r="M70" s="1108"/>
      <c r="N70" s="1108"/>
      <c r="O70" s="1108"/>
      <c r="P70" s="1108"/>
      <c r="Q70" s="1108"/>
      <c r="R70" s="1108"/>
      <c r="S70" s="1108"/>
      <c r="T70" s="1108"/>
      <c r="U70" s="1108"/>
      <c r="V70" s="1108"/>
      <c r="W70" s="14">
        <v>0</v>
      </c>
      <c r="X70" s="57"/>
      <c r="Y70" s="14">
        <v>1</v>
      </c>
      <c r="Z70" s="57"/>
      <c r="AA70" s="14">
        <v>3</v>
      </c>
      <c r="AB70" s="43"/>
      <c r="AC70" s="14" t="s">
        <v>18</v>
      </c>
      <c r="AD70" s="14" t="s">
        <v>1</v>
      </c>
      <c r="AE70" s="4" t="s">
        <v>390</v>
      </c>
      <c r="AF70" s="14" t="s">
        <v>389</v>
      </c>
      <c r="AG70" s="624" t="s">
        <v>1060</v>
      </c>
      <c r="AH70" s="60" t="s">
        <v>2</v>
      </c>
    </row>
    <row r="71" spans="7:34" ht="15" customHeight="1" thickTop="1" x14ac:dyDescent="0.2">
      <c r="H71" s="1158" t="s">
        <v>321</v>
      </c>
      <c r="I71" s="1159"/>
      <c r="J71" s="1159"/>
      <c r="K71" s="1207"/>
      <c r="L71" s="28"/>
      <c r="M71" s="28"/>
      <c r="N71" s="28"/>
      <c r="O71" s="28"/>
      <c r="P71" s="28"/>
      <c r="Q71" s="28"/>
      <c r="R71" s="23"/>
      <c r="S71" s="28"/>
      <c r="T71" s="28"/>
      <c r="U71" s="28"/>
      <c r="V71" s="28"/>
      <c r="W71" s="653"/>
      <c r="X71" s="28"/>
      <c r="Y71" s="654"/>
      <c r="Z71" s="28"/>
      <c r="AA71" s="696"/>
      <c r="AB71" s="28"/>
      <c r="AC71" s="144">
        <f>(AC75+AC76+AC77+AC78+AC79+AC80+AC81+AC83)/8</f>
        <v>0</v>
      </c>
      <c r="AD71" s="133">
        <v>2</v>
      </c>
      <c r="AE71" s="163"/>
      <c r="AF71" s="163"/>
      <c r="AG71" s="604"/>
      <c r="AH71" s="894"/>
    </row>
    <row r="72" spans="7:34" ht="15" customHeight="1" thickBot="1" x14ac:dyDescent="0.25">
      <c r="H72" s="244" t="s">
        <v>904</v>
      </c>
      <c r="I72" s="51"/>
      <c r="J72" s="51"/>
      <c r="K72" s="77"/>
      <c r="L72" s="28"/>
      <c r="M72" s="28"/>
      <c r="N72" s="28"/>
      <c r="O72" s="28"/>
      <c r="P72" s="28"/>
      <c r="Q72" s="28"/>
      <c r="R72" s="23"/>
      <c r="S72" s="28"/>
      <c r="T72" s="28"/>
      <c r="U72" s="28"/>
      <c r="V72" s="28"/>
      <c r="W72" s="1274"/>
      <c r="X72" s="1274"/>
      <c r="Y72" s="1274"/>
      <c r="Z72" s="1282"/>
      <c r="AA72" s="1282"/>
      <c r="AB72" s="1285"/>
      <c r="AC72" s="273"/>
      <c r="AD72" s="163"/>
      <c r="AE72" s="163"/>
      <c r="AF72" s="163"/>
      <c r="AG72" s="604"/>
      <c r="AH72" s="894"/>
    </row>
    <row r="73" spans="7:34" ht="15" customHeight="1" thickBot="1" x14ac:dyDescent="0.25">
      <c r="H73" s="244" t="s">
        <v>905</v>
      </c>
      <c r="I73" s="51"/>
      <c r="J73" s="51"/>
      <c r="K73" s="77"/>
      <c r="L73" s="28"/>
      <c r="M73" s="28"/>
      <c r="N73" s="28"/>
      <c r="O73" s="28"/>
      <c r="P73" s="28"/>
      <c r="Q73" s="28"/>
      <c r="R73" s="23"/>
      <c r="S73" s="28"/>
      <c r="T73" s="28"/>
      <c r="U73" s="28"/>
      <c r="V73" s="28"/>
      <c r="W73" s="1277"/>
      <c r="X73" s="1277"/>
      <c r="Y73" s="1277"/>
      <c r="Z73" s="1286"/>
      <c r="AA73" s="1286"/>
      <c r="AB73" s="1287"/>
      <c r="AC73" s="273"/>
      <c r="AD73" s="163"/>
      <c r="AE73" s="163"/>
      <c r="AF73" s="163"/>
      <c r="AG73" s="604"/>
      <c r="AH73" s="894"/>
    </row>
    <row r="74" spans="7:34" ht="15" customHeight="1" thickBot="1" x14ac:dyDescent="0.25">
      <c r="H74" s="244" t="s">
        <v>1200</v>
      </c>
      <c r="I74" s="51"/>
      <c r="J74" s="51"/>
      <c r="K74" s="77"/>
      <c r="L74" s="28"/>
      <c r="M74" s="28"/>
      <c r="N74" s="28"/>
      <c r="O74" s="28"/>
      <c r="P74" s="28"/>
      <c r="Q74" s="28"/>
      <c r="R74" s="23"/>
      <c r="S74" s="28"/>
      <c r="T74" s="28"/>
      <c r="U74" s="28"/>
      <c r="V74" s="28"/>
      <c r="W74" s="869"/>
      <c r="X74" s="149" t="s">
        <v>24</v>
      </c>
      <c r="Y74" s="113"/>
      <c r="Z74" s="28"/>
      <c r="AA74" s="870"/>
      <c r="AB74" s="110" t="s">
        <v>25</v>
      </c>
      <c r="AC74" s="1081" t="b">
        <f t="shared" ref="AC74:AC83" si="9">IF(W74="x",0,IF(Y74="x",1,IF(AA74="x",3)))</f>
        <v>0</v>
      </c>
      <c r="AD74" s="163">
        <v>1</v>
      </c>
      <c r="AE74" s="914"/>
      <c r="AF74" s="914"/>
      <c r="AG74" s="604"/>
      <c r="AH74" s="894"/>
    </row>
    <row r="75" spans="7:34" ht="15" customHeight="1" thickBot="1" x14ac:dyDescent="0.25">
      <c r="H75" s="31" t="s">
        <v>980</v>
      </c>
      <c r="I75" s="28"/>
      <c r="J75" s="28"/>
      <c r="K75" s="28"/>
      <c r="L75" s="28"/>
      <c r="M75" s="28"/>
      <c r="N75" s="28"/>
      <c r="O75" s="28"/>
      <c r="P75" s="1018"/>
      <c r="Q75" s="1018"/>
      <c r="R75" s="1018"/>
      <c r="S75" s="1018"/>
      <c r="T75" s="1018"/>
      <c r="U75" s="1018"/>
      <c r="V75" s="1017"/>
      <c r="W75" s="950" t="s">
        <v>974</v>
      </c>
      <c r="X75" s="110" t="s">
        <v>24</v>
      </c>
      <c r="Y75" s="108"/>
      <c r="Z75" s="28"/>
      <c r="AA75" s="870"/>
      <c r="AB75" s="1006" t="s">
        <v>977</v>
      </c>
      <c r="AC75" s="723" t="b">
        <f t="shared" si="9"/>
        <v>0</v>
      </c>
      <c r="AD75" s="163">
        <v>1</v>
      </c>
      <c r="AE75" s="914"/>
      <c r="AF75" s="914"/>
      <c r="AG75" s="604">
        <v>63</v>
      </c>
      <c r="AH75" s="894"/>
    </row>
    <row r="76" spans="7:34" ht="15" customHeight="1" thickBot="1" x14ac:dyDescent="0.25">
      <c r="H76" s="31" t="s">
        <v>906</v>
      </c>
      <c r="I76" s="28"/>
      <c r="J76" s="28"/>
      <c r="K76" s="28"/>
      <c r="L76" s="28"/>
      <c r="M76" s="28"/>
      <c r="N76" s="28"/>
      <c r="O76" s="28"/>
      <c r="P76" s="23"/>
      <c r="Q76" s="23"/>
      <c r="R76" s="28"/>
      <c r="S76" s="28"/>
      <c r="T76" s="28"/>
      <c r="U76" s="28"/>
      <c r="V76" s="28"/>
      <c r="W76" s="868"/>
      <c r="X76" s="28" t="s">
        <v>24</v>
      </c>
      <c r="Y76" s="654"/>
      <c r="Z76" s="28"/>
      <c r="AA76" s="870"/>
      <c r="AB76" s="1006" t="s">
        <v>977</v>
      </c>
      <c r="AC76" s="723" t="b">
        <f t="shared" si="9"/>
        <v>0</v>
      </c>
      <c r="AD76" s="163">
        <v>1</v>
      </c>
      <c r="AE76" s="914"/>
      <c r="AF76" s="914"/>
      <c r="AG76" s="604">
        <v>63</v>
      </c>
      <c r="AH76" s="894"/>
    </row>
    <row r="77" spans="7:34" ht="15" customHeight="1" thickBot="1" x14ac:dyDescent="0.25">
      <c r="H77" s="31" t="s">
        <v>907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868"/>
      <c r="X77" s="28" t="s">
        <v>24</v>
      </c>
      <c r="Y77" s="657"/>
      <c r="Z77" s="28"/>
      <c r="AA77" s="870"/>
      <c r="AB77" s="28" t="s">
        <v>25</v>
      </c>
      <c r="AC77" s="723" t="b">
        <f t="shared" si="9"/>
        <v>0</v>
      </c>
      <c r="AD77" s="163">
        <v>1</v>
      </c>
      <c r="AE77" s="914"/>
      <c r="AF77" s="914"/>
      <c r="AG77" s="604">
        <v>63</v>
      </c>
      <c r="AH77" s="894"/>
    </row>
    <row r="78" spans="7:34" ht="15" customHeight="1" thickBot="1" x14ac:dyDescent="0.25">
      <c r="H78" s="31" t="s">
        <v>908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868"/>
      <c r="X78" s="28" t="s">
        <v>24</v>
      </c>
      <c r="Y78" s="654"/>
      <c r="Z78" s="28"/>
      <c r="AA78" s="870"/>
      <c r="AB78" s="28" t="s">
        <v>25</v>
      </c>
      <c r="AC78" s="723" t="b">
        <f t="shared" si="9"/>
        <v>0</v>
      </c>
      <c r="AD78" s="163">
        <v>1</v>
      </c>
      <c r="AE78" s="914"/>
      <c r="AF78" s="914"/>
      <c r="AG78" s="613">
        <v>32</v>
      </c>
      <c r="AH78" s="894"/>
    </row>
    <row r="79" spans="7:34" ht="15" customHeight="1" thickBot="1" x14ac:dyDescent="0.25">
      <c r="H79" s="31" t="s">
        <v>969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868"/>
      <c r="X79" s="110" t="s">
        <v>24</v>
      </c>
      <c r="Y79" s="654"/>
      <c r="Z79" s="28"/>
      <c r="AA79" s="870"/>
      <c r="AB79" s="110" t="s">
        <v>25</v>
      </c>
      <c r="AC79" s="723" t="b">
        <f t="shared" si="9"/>
        <v>0</v>
      </c>
      <c r="AD79" s="163">
        <v>1</v>
      </c>
      <c r="AE79" s="914"/>
      <c r="AF79" s="914"/>
      <c r="AG79" s="604"/>
      <c r="AH79" s="894"/>
    </row>
    <row r="80" spans="7:34" ht="15" customHeight="1" thickBot="1" x14ac:dyDescent="0.25">
      <c r="H80" s="31" t="s">
        <v>987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868"/>
      <c r="X80" s="110" t="s">
        <v>24</v>
      </c>
      <c r="Y80" s="654"/>
      <c r="Z80" s="28"/>
      <c r="AA80" s="870"/>
      <c r="AB80" s="110" t="s">
        <v>25</v>
      </c>
      <c r="AC80" s="723" t="b">
        <f t="shared" si="9"/>
        <v>0</v>
      </c>
      <c r="AD80" s="163">
        <v>1</v>
      </c>
      <c r="AE80" s="914"/>
      <c r="AF80" s="914"/>
      <c r="AG80" s="604"/>
      <c r="AH80" s="894"/>
    </row>
    <row r="81" spans="7:34" ht="15" customHeight="1" thickBot="1" x14ac:dyDescent="0.25">
      <c r="H81" s="31" t="s">
        <v>981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868"/>
      <c r="X81" s="110" t="s">
        <v>637</v>
      </c>
      <c r="Y81" s="654"/>
      <c r="Z81" s="110" t="s">
        <v>909</v>
      </c>
      <c r="AA81" s="870"/>
      <c r="AB81" s="110" t="s">
        <v>910</v>
      </c>
      <c r="AC81" s="723" t="b">
        <f t="shared" si="9"/>
        <v>0</v>
      </c>
      <c r="AD81" s="70">
        <v>1</v>
      </c>
      <c r="AE81" s="914"/>
      <c r="AF81" s="914"/>
      <c r="AG81" s="613">
        <v>13</v>
      </c>
      <c r="AH81" s="894"/>
    </row>
    <row r="82" spans="7:34" ht="15" customHeight="1" thickBot="1" x14ac:dyDescent="0.25">
      <c r="H82" s="1186" t="s">
        <v>882</v>
      </c>
      <c r="I82" s="1187"/>
      <c r="J82" s="1187"/>
      <c r="K82" s="1187"/>
      <c r="L82" s="1187"/>
      <c r="M82" s="1187"/>
      <c r="N82" s="1187"/>
      <c r="O82" s="1187"/>
      <c r="P82" s="1187"/>
      <c r="Q82" s="1187"/>
      <c r="R82" s="1187"/>
      <c r="S82" s="1187"/>
      <c r="T82" s="1187"/>
      <c r="U82" s="1187"/>
      <c r="V82" s="1187"/>
      <c r="W82" s="1019" t="s">
        <v>984</v>
      </c>
      <c r="X82" s="1018"/>
      <c r="Y82" s="1020"/>
      <c r="Z82" s="1018"/>
      <c r="AA82" s="741"/>
      <c r="AB82" s="28"/>
      <c r="AC82" s="273"/>
      <c r="AD82" s="70"/>
      <c r="AE82" s="163"/>
      <c r="AF82" s="163"/>
      <c r="AG82" s="604"/>
      <c r="AH82" s="894"/>
    </row>
    <row r="83" spans="7:34" ht="15" customHeight="1" thickBot="1" x14ac:dyDescent="0.25">
      <c r="H83" s="1186" t="s">
        <v>970</v>
      </c>
      <c r="I83" s="1253"/>
      <c r="J83" s="1253"/>
      <c r="K83" s="1253"/>
      <c r="L83" s="1253"/>
      <c r="M83" s="1253"/>
      <c r="N83" s="1253"/>
      <c r="O83" s="343"/>
      <c r="P83" s="343"/>
      <c r="Q83" s="343"/>
      <c r="R83" s="343"/>
      <c r="S83" s="343"/>
      <c r="T83" s="343"/>
      <c r="U83" s="343"/>
      <c r="V83" s="343"/>
      <c r="W83" s="868"/>
      <c r="X83" s="236" t="s">
        <v>986</v>
      </c>
      <c r="Y83" s="261"/>
      <c r="Z83" s="28"/>
      <c r="AA83" s="870"/>
      <c r="AB83" s="110" t="s">
        <v>971</v>
      </c>
      <c r="AC83" s="723" t="b">
        <f t="shared" si="9"/>
        <v>0</v>
      </c>
      <c r="AD83" s="70">
        <v>1</v>
      </c>
      <c r="AE83" s="914"/>
      <c r="AF83" s="914"/>
      <c r="AG83" s="618">
        <v>1</v>
      </c>
      <c r="AH83" s="894"/>
    </row>
    <row r="84" spans="7:34" ht="15" customHeight="1" x14ac:dyDescent="0.2">
      <c r="H84" s="1123" t="s">
        <v>982</v>
      </c>
      <c r="I84" s="1159"/>
      <c r="J84" s="1159"/>
      <c r="K84" s="1160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0"/>
      <c r="X84" s="28"/>
      <c r="Y84" s="261"/>
      <c r="Z84" s="28"/>
      <c r="AA84" s="660"/>
      <c r="AB84" s="28"/>
      <c r="AC84" s="145">
        <f>(AC86+AC87)/2</f>
        <v>0</v>
      </c>
      <c r="AD84" s="133">
        <v>2</v>
      </c>
      <c r="AE84" s="163"/>
      <c r="AF84" s="163"/>
      <c r="AG84" s="604"/>
      <c r="AH84" s="894"/>
    </row>
    <row r="85" spans="7:34" ht="15" customHeight="1" thickBot="1" x14ac:dyDescent="0.25">
      <c r="H85" s="31" t="s">
        <v>911</v>
      </c>
      <c r="I85" s="28"/>
      <c r="J85" s="28"/>
      <c r="K85" s="28"/>
      <c r="L85" s="28"/>
      <c r="M85" s="28"/>
      <c r="N85" s="28"/>
      <c r="O85" s="28"/>
      <c r="P85" s="1018"/>
      <c r="Q85" s="1018"/>
      <c r="R85" s="1018"/>
      <c r="S85" s="1018"/>
      <c r="T85" s="1018"/>
      <c r="U85" s="1018"/>
      <c r="V85" s="1018"/>
      <c r="W85" s="1021" t="s">
        <v>984</v>
      </c>
      <c r="X85" s="1018"/>
      <c r="Y85" s="1020"/>
      <c r="Z85" s="1018"/>
      <c r="AA85" s="698"/>
      <c r="AB85" s="28"/>
      <c r="AC85" s="273"/>
      <c r="AD85" s="70"/>
      <c r="AE85" s="163"/>
      <c r="AF85" s="163"/>
      <c r="AG85" s="604"/>
      <c r="AH85" s="894"/>
    </row>
    <row r="86" spans="7:34" ht="15" customHeight="1" thickBot="1" x14ac:dyDescent="0.25">
      <c r="H86" s="31" t="s">
        <v>912</v>
      </c>
      <c r="I86" s="28"/>
      <c r="J86" s="28"/>
      <c r="K86" s="28"/>
      <c r="L86" s="28"/>
      <c r="M86" s="28"/>
      <c r="N86" s="28"/>
      <c r="O86" s="28"/>
      <c r="P86" s="28"/>
      <c r="Q86" s="28"/>
      <c r="R86" s="20"/>
      <c r="S86" s="28"/>
      <c r="T86" s="28"/>
      <c r="U86" s="28"/>
      <c r="V86" s="28"/>
      <c r="W86" s="869"/>
      <c r="X86" s="29" t="s">
        <v>985</v>
      </c>
      <c r="Y86" s="657"/>
      <c r="Z86" s="28"/>
      <c r="AA86" s="870"/>
      <c r="AB86" s="110" t="s">
        <v>35</v>
      </c>
      <c r="AC86" s="723" t="b">
        <f t="shared" ref="AC86:AC87" si="10">IF(W86="x",0,IF(Y86="x",1,IF(AA86="x",3)))</f>
        <v>0</v>
      </c>
      <c r="AD86" s="70">
        <v>1</v>
      </c>
      <c r="AE86" s="914"/>
      <c r="AF86" s="914"/>
      <c r="AG86" s="604"/>
      <c r="AH86" s="894"/>
    </row>
    <row r="87" spans="7:34" ht="15" customHeight="1" thickBot="1" x14ac:dyDescent="0.25">
      <c r="H87" s="31" t="s">
        <v>983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868"/>
      <c r="X87" s="110" t="s">
        <v>1055</v>
      </c>
      <c r="Y87" s="108"/>
      <c r="Z87" s="28"/>
      <c r="AA87" s="887"/>
      <c r="AB87" s="110" t="s">
        <v>24</v>
      </c>
      <c r="AC87" s="723" t="b">
        <f t="shared" si="10"/>
        <v>0</v>
      </c>
      <c r="AD87" s="70">
        <v>1</v>
      </c>
      <c r="AE87" s="914"/>
      <c r="AF87" s="914"/>
      <c r="AG87" s="604"/>
      <c r="AH87" s="894"/>
    </row>
    <row r="88" spans="7:34" ht="15" customHeight="1" thickBot="1" x14ac:dyDescent="0.25">
      <c r="H88" s="277" t="s">
        <v>965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900"/>
      <c r="X88" s="222" t="s">
        <v>966</v>
      </c>
      <c r="Y88" s="900"/>
      <c r="Z88" s="519" t="s">
        <v>967</v>
      </c>
      <c r="AA88" s="901"/>
      <c r="AB88" s="222" t="s">
        <v>968</v>
      </c>
      <c r="AC88" s="273"/>
      <c r="AD88" s="137"/>
      <c r="AE88" s="177"/>
      <c r="AF88" s="177"/>
      <c r="AG88" s="632"/>
      <c r="AH88" s="896"/>
    </row>
    <row r="89" spans="7:34" ht="15" customHeight="1" thickTop="1" thickBot="1" x14ac:dyDescent="0.25">
      <c r="H89" s="95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136"/>
      <c r="X89" s="97"/>
      <c r="Y89" s="136"/>
      <c r="Z89" s="354" t="s">
        <v>1054</v>
      </c>
      <c r="AA89" s="695"/>
      <c r="AB89" s="141"/>
      <c r="AC89" s="121">
        <f>((AC71*AD71)+(AC84*AD84))/(AD71+AD84)</f>
        <v>0</v>
      </c>
      <c r="AD89" s="135">
        <v>3</v>
      </c>
      <c r="AE89" s="861" t="str">
        <f>COUNTA(AE74:AE87)&amp;"/"&amp;11</f>
        <v>0/11</v>
      </c>
      <c r="AF89" s="861" t="str">
        <f>COUNTA(AF74:AF87)&amp;"/"&amp;11</f>
        <v>0/11</v>
      </c>
      <c r="AG89" s="633"/>
      <c r="AH89" s="98"/>
    </row>
    <row r="90" spans="7:34" ht="15" customHeight="1" thickTop="1" x14ac:dyDescent="0.2"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08"/>
      <c r="X90" s="6"/>
      <c r="Y90" s="108"/>
      <c r="Z90" s="6"/>
      <c r="AA90" s="660"/>
      <c r="AB90" s="6"/>
      <c r="AC90" s="108"/>
      <c r="AD90" s="108"/>
      <c r="AE90" s="160"/>
      <c r="AF90" s="160"/>
      <c r="AG90" s="567"/>
      <c r="AH90" s="6"/>
    </row>
    <row r="91" spans="7:34" ht="15" customHeight="1" thickBot="1" x14ac:dyDescent="0.3">
      <c r="G91" s="770" t="s">
        <v>989</v>
      </c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6"/>
      <c r="X91" s="8"/>
      <c r="Y91" s="136"/>
      <c r="Z91" s="8"/>
      <c r="AA91" s="689"/>
      <c r="AB91" s="8"/>
      <c r="AC91" s="136"/>
      <c r="AD91" s="136"/>
      <c r="AE91" s="181"/>
      <c r="AF91" s="181"/>
      <c r="AG91" s="631"/>
      <c r="AH91" s="8"/>
    </row>
    <row r="92" spans="7:34" ht="15" customHeight="1" thickTop="1" thickBot="1" x14ac:dyDescent="0.25">
      <c r="H92" s="1107" t="s">
        <v>0</v>
      </c>
      <c r="I92" s="1108"/>
      <c r="J92" s="1108"/>
      <c r="K92" s="1108"/>
      <c r="L92" s="1108"/>
      <c r="M92" s="1108"/>
      <c r="N92" s="1108"/>
      <c r="O92" s="1108"/>
      <c r="P92" s="1108"/>
      <c r="Q92" s="1108"/>
      <c r="R92" s="1108"/>
      <c r="S92" s="1108"/>
      <c r="T92" s="1108"/>
      <c r="U92" s="1108"/>
      <c r="V92" s="1108"/>
      <c r="W92" s="11">
        <v>0</v>
      </c>
      <c r="X92" s="57"/>
      <c r="Y92" s="14">
        <v>1</v>
      </c>
      <c r="Z92" s="57"/>
      <c r="AA92" s="11">
        <v>3</v>
      </c>
      <c r="AB92" s="43"/>
      <c r="AC92" s="14" t="s">
        <v>18</v>
      </c>
      <c r="AD92" s="14" t="s">
        <v>1</v>
      </c>
      <c r="AE92" s="4" t="s">
        <v>390</v>
      </c>
      <c r="AF92" s="14" t="s">
        <v>389</v>
      </c>
      <c r="AG92" s="624" t="s">
        <v>1060</v>
      </c>
      <c r="AH92" s="60" t="s">
        <v>2</v>
      </c>
    </row>
    <row r="93" spans="7:34" ht="15" customHeight="1" thickTop="1" thickBot="1" x14ac:dyDescent="0.25">
      <c r="H93" s="235" t="s">
        <v>997</v>
      </c>
      <c r="I93" s="83"/>
      <c r="J93" s="83"/>
      <c r="K93" s="83"/>
      <c r="L93" s="83"/>
      <c r="M93" s="83"/>
      <c r="N93" s="83"/>
      <c r="O93" s="114"/>
      <c r="P93" s="114"/>
      <c r="Q93" s="114"/>
      <c r="R93" s="114"/>
      <c r="S93" s="114"/>
      <c r="T93" s="114"/>
      <c r="U93" s="114"/>
      <c r="V93" s="114"/>
      <c r="W93" s="943"/>
      <c r="X93" s="110" t="s">
        <v>24</v>
      </c>
      <c r="Y93" s="115"/>
      <c r="Z93" s="116"/>
      <c r="AA93" s="870"/>
      <c r="AB93" s="110" t="s">
        <v>25</v>
      </c>
      <c r="AC93" s="1065" t="b">
        <f t="shared" ref="AC93" si="11">IF(W93="x",0,IF(Y93="x",1,IF(AA93="x",3)))</f>
        <v>0</v>
      </c>
      <c r="AD93" s="133">
        <v>3</v>
      </c>
      <c r="AE93" s="216"/>
      <c r="AF93" s="217"/>
      <c r="AG93" s="621"/>
      <c r="AH93" s="1022"/>
    </row>
    <row r="94" spans="7:34" ht="15" customHeight="1" thickBot="1" x14ac:dyDescent="0.25">
      <c r="H94" s="1110" t="s">
        <v>913</v>
      </c>
      <c r="I94" s="1111"/>
      <c r="J94" s="1111"/>
      <c r="K94" s="1111"/>
      <c r="L94" s="1111"/>
      <c r="M94" s="1111"/>
      <c r="N94" s="1112"/>
      <c r="O94" s="28"/>
      <c r="P94" s="28"/>
      <c r="Q94" s="28"/>
      <c r="R94" s="28"/>
      <c r="S94" s="28"/>
      <c r="T94" s="28"/>
      <c r="U94" s="28"/>
      <c r="V94" s="28"/>
      <c r="W94" s="369"/>
      <c r="X94" s="28"/>
      <c r="Y94" s="654"/>
      <c r="Z94" s="28"/>
      <c r="AA94" s="660"/>
      <c r="AB94" s="28"/>
      <c r="AC94" s="145">
        <f>(AC95+AC101+AC103+AC105)/4</f>
        <v>0</v>
      </c>
      <c r="AD94" s="133">
        <v>2</v>
      </c>
      <c r="AE94" s="163"/>
      <c r="AF94" s="163"/>
      <c r="AG94" s="604"/>
      <c r="AH94" s="985"/>
    </row>
    <row r="95" spans="7:34" ht="15" customHeight="1" thickBot="1" x14ac:dyDescent="0.25">
      <c r="H95" s="31" t="s">
        <v>914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868"/>
      <c r="X95" s="110" t="s">
        <v>519</v>
      </c>
      <c r="Y95" s="261"/>
      <c r="Z95" s="28"/>
      <c r="AA95" s="870"/>
      <c r="AB95" s="110" t="s">
        <v>35</v>
      </c>
      <c r="AC95" s="723" t="b">
        <f t="shared" ref="AC95" si="12">IF(W95="x",0,IF(Y95="x",1,IF(AA95="x",3)))</f>
        <v>0</v>
      </c>
      <c r="AD95" s="70">
        <v>1</v>
      </c>
      <c r="AE95" s="914"/>
      <c r="AF95" s="914"/>
      <c r="AG95" s="604"/>
      <c r="AH95" s="894"/>
    </row>
    <row r="96" spans="7:34" ht="15" customHeight="1" thickBot="1" x14ac:dyDescent="0.25">
      <c r="H96" s="328" t="s">
        <v>915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447"/>
      <c r="W96" s="868"/>
      <c r="X96" s="110" t="s">
        <v>990</v>
      </c>
      <c r="Y96" s="868"/>
      <c r="Z96" s="110" t="s">
        <v>991</v>
      </c>
      <c r="AA96" s="870"/>
      <c r="AB96" s="110" t="s">
        <v>916</v>
      </c>
      <c r="AC96" s="273"/>
      <c r="AD96" s="70"/>
      <c r="AE96" s="163"/>
      <c r="AF96" s="163"/>
      <c r="AG96" s="604"/>
      <c r="AH96" s="1009"/>
    </row>
    <row r="97" spans="7:34" ht="15" customHeight="1" thickBot="1" x14ac:dyDescent="0.25">
      <c r="H97" s="26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868"/>
      <c r="X97" s="110" t="s">
        <v>917</v>
      </c>
      <c r="Y97" s="657"/>
      <c r="Z97" s="28"/>
      <c r="AA97" s="870"/>
      <c r="AB97" s="110" t="s">
        <v>992</v>
      </c>
      <c r="AC97" s="273"/>
      <c r="AD97" s="70"/>
      <c r="AE97" s="163"/>
      <c r="AF97" s="163"/>
      <c r="AG97" s="604"/>
      <c r="AH97" s="894"/>
    </row>
    <row r="98" spans="7:34" ht="15" customHeight="1" thickBot="1" x14ac:dyDescent="0.25">
      <c r="H98" s="1025" t="s">
        <v>1348</v>
      </c>
      <c r="I98" s="28"/>
      <c r="J98" s="28"/>
      <c r="K98" s="28"/>
      <c r="L98" s="28"/>
      <c r="M98" s="28"/>
      <c r="N98" s="1259"/>
      <c r="O98" s="1259"/>
      <c r="P98" s="1259"/>
      <c r="Q98" s="1026" t="s">
        <v>1349</v>
      </c>
      <c r="R98" s="28"/>
      <c r="S98" s="28"/>
      <c r="T98" s="28"/>
      <c r="U98" s="28"/>
      <c r="V98" s="28"/>
      <c r="W98" s="868"/>
      <c r="X98" s="28"/>
      <c r="Y98" s="654"/>
      <c r="Z98" s="28"/>
      <c r="AA98" s="870"/>
      <c r="AB98" s="28"/>
      <c r="AC98" s="273"/>
      <c r="AD98" s="70"/>
      <c r="AE98" s="163"/>
      <c r="AF98" s="163"/>
      <c r="AG98" s="604"/>
      <c r="AH98" s="894"/>
    </row>
    <row r="99" spans="7:34" ht="15" customHeight="1" thickBot="1" x14ac:dyDescent="0.25">
      <c r="H99" s="31" t="s">
        <v>918</v>
      </c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868"/>
      <c r="X99" s="28"/>
      <c r="Y99" s="654"/>
      <c r="Z99" s="118"/>
      <c r="AA99" s="870"/>
      <c r="AB99" s="28"/>
      <c r="AC99" s="273"/>
      <c r="AD99" s="70"/>
      <c r="AE99" s="163"/>
      <c r="AF99" s="163"/>
      <c r="AG99" s="604"/>
      <c r="AH99" s="894"/>
    </row>
    <row r="100" spans="7:34" ht="15" customHeight="1" thickBot="1" x14ac:dyDescent="0.25">
      <c r="H100" s="31" t="s">
        <v>1056</v>
      </c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868"/>
      <c r="X100" s="28"/>
      <c r="Y100" s="261"/>
      <c r="Z100" s="28"/>
      <c r="AA100" s="870"/>
      <c r="AB100" s="28"/>
      <c r="AC100" s="273"/>
      <c r="AD100" s="70"/>
      <c r="AE100" s="163"/>
      <c r="AF100" s="163"/>
      <c r="AG100" s="604"/>
      <c r="AH100" s="894"/>
    </row>
    <row r="101" spans="7:34" ht="15" customHeight="1" thickBot="1" x14ac:dyDescent="0.25">
      <c r="H101" s="328" t="s">
        <v>919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889"/>
      <c r="X101" s="155" t="s">
        <v>996</v>
      </c>
      <c r="Y101" s="868"/>
      <c r="Z101" s="155" t="s">
        <v>637</v>
      </c>
      <c r="AA101" s="887"/>
      <c r="AB101" s="155" t="s">
        <v>636</v>
      </c>
      <c r="AC101" s="723" t="b">
        <f t="shared" ref="AC101:AC109" si="13">IF(W101="x",0,IF(Y101="x",1,IF(AA101="x",3)))</f>
        <v>0</v>
      </c>
      <c r="AD101" s="137">
        <v>1</v>
      </c>
      <c r="AE101" s="966"/>
      <c r="AF101" s="966"/>
      <c r="AG101" s="629"/>
      <c r="AH101" s="898"/>
    </row>
    <row r="102" spans="7:34" ht="15" customHeight="1" thickBot="1" x14ac:dyDescent="0.25">
      <c r="H102" s="328" t="s">
        <v>920</v>
      </c>
      <c r="I102" s="20"/>
      <c r="J102" s="20"/>
      <c r="K102" s="20"/>
      <c r="L102" s="20"/>
      <c r="M102" s="20"/>
      <c r="N102" s="20"/>
      <c r="O102" s="20"/>
      <c r="P102" s="1260"/>
      <c r="Q102" s="1260"/>
      <c r="R102" s="1260"/>
      <c r="S102" s="1260"/>
      <c r="T102" s="1260"/>
      <c r="U102" s="1260"/>
      <c r="V102" s="1260"/>
      <c r="W102" s="1260"/>
      <c r="X102" s="1260"/>
      <c r="Y102" s="1260"/>
      <c r="Z102" s="20"/>
      <c r="AA102" s="741"/>
      <c r="AB102" s="20"/>
      <c r="AC102" s="273"/>
      <c r="AD102" s="137"/>
      <c r="AE102" s="177"/>
      <c r="AF102" s="177"/>
      <c r="AG102" s="629"/>
      <c r="AH102" s="898"/>
    </row>
    <row r="103" spans="7:34" ht="15" customHeight="1" thickBot="1" x14ac:dyDescent="0.25">
      <c r="H103" s="328" t="s">
        <v>993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950"/>
      <c r="X103" s="155" t="s">
        <v>1057</v>
      </c>
      <c r="Y103" s="261"/>
      <c r="Z103" s="20"/>
      <c r="AA103" s="870"/>
      <c r="AB103" s="155" t="s">
        <v>1058</v>
      </c>
      <c r="AC103" s="723" t="b">
        <f t="shared" si="13"/>
        <v>0</v>
      </c>
      <c r="AD103" s="137">
        <v>1</v>
      </c>
      <c r="AE103" s="966"/>
      <c r="AF103" s="966"/>
      <c r="AG103" s="634">
        <v>13</v>
      </c>
      <c r="AH103" s="1023" t="s">
        <v>1248</v>
      </c>
    </row>
    <row r="104" spans="7:34" ht="15" customHeight="1" thickBot="1" x14ac:dyDescent="0.25">
      <c r="G104" s="7"/>
      <c r="H104" s="31" t="s">
        <v>921</v>
      </c>
      <c r="I104" s="28"/>
      <c r="J104" s="28"/>
      <c r="K104" s="28"/>
      <c r="L104" s="28"/>
      <c r="M104" s="28"/>
      <c r="N104" s="28"/>
      <c r="O104" s="20"/>
      <c r="P104" s="20"/>
      <c r="Q104" s="20"/>
      <c r="R104" s="20"/>
      <c r="S104" s="20"/>
      <c r="T104" s="20"/>
      <c r="U104" s="20"/>
      <c r="V104" s="20"/>
      <c r="W104" s="950"/>
      <c r="X104" s="155" t="s">
        <v>24</v>
      </c>
      <c r="Y104" s="261"/>
      <c r="Z104" s="20"/>
      <c r="AA104" s="870"/>
      <c r="AB104" s="155" t="s">
        <v>25</v>
      </c>
      <c r="AC104" s="723" t="b">
        <f t="shared" si="13"/>
        <v>0</v>
      </c>
      <c r="AD104" s="137">
        <v>1</v>
      </c>
      <c r="AE104" s="966"/>
      <c r="AF104" s="966"/>
      <c r="AG104" s="634">
        <v>13</v>
      </c>
      <c r="AH104" s="1023" t="s">
        <v>1248</v>
      </c>
    </row>
    <row r="105" spans="7:34" ht="15" customHeight="1" thickBot="1" x14ac:dyDescent="0.25">
      <c r="G105" s="7"/>
      <c r="H105" s="1261" t="s">
        <v>1247</v>
      </c>
      <c r="I105" s="1262"/>
      <c r="J105" s="1262"/>
      <c r="K105" s="1262"/>
      <c r="L105" s="1262"/>
      <c r="M105" s="1262"/>
      <c r="N105" s="1262"/>
      <c r="O105" s="1262"/>
      <c r="P105" s="754"/>
      <c r="Q105" s="20"/>
      <c r="R105" s="20"/>
      <c r="S105" s="20"/>
      <c r="T105" s="20"/>
      <c r="U105" s="20"/>
      <c r="V105" s="20"/>
      <c r="W105" s="950"/>
      <c r="X105" s="155" t="s">
        <v>24</v>
      </c>
      <c r="Y105" s="261"/>
      <c r="Z105" s="20"/>
      <c r="AA105" s="870"/>
      <c r="AB105" s="155" t="s">
        <v>25</v>
      </c>
      <c r="AC105" s="723" t="b">
        <f t="shared" si="13"/>
        <v>0</v>
      </c>
      <c r="AD105" s="137">
        <v>1</v>
      </c>
      <c r="AE105" s="966"/>
      <c r="AF105" s="966"/>
      <c r="AG105" s="634">
        <v>13</v>
      </c>
      <c r="AH105" s="1023"/>
    </row>
    <row r="106" spans="7:34" ht="15" customHeight="1" thickBot="1" x14ac:dyDescent="0.25">
      <c r="H106" s="1123" t="s">
        <v>994</v>
      </c>
      <c r="I106" s="1124"/>
      <c r="J106" s="1124"/>
      <c r="K106" s="1124"/>
      <c r="L106" s="1124"/>
      <c r="M106" s="1125"/>
      <c r="N106" s="20"/>
      <c r="O106" s="20"/>
      <c r="P106" s="20"/>
      <c r="Q106" s="20"/>
      <c r="R106" s="20"/>
      <c r="S106" s="20"/>
      <c r="T106" s="20"/>
      <c r="U106" s="20"/>
      <c r="V106" s="20"/>
      <c r="W106" s="673"/>
      <c r="X106" s="20"/>
      <c r="Y106" s="261"/>
      <c r="Z106" s="20"/>
      <c r="AA106" s="660"/>
      <c r="AB106" s="20"/>
      <c r="AC106" s="145">
        <f>(AC107+AC108+AC109)/3</f>
        <v>0</v>
      </c>
      <c r="AD106" s="133">
        <v>3</v>
      </c>
      <c r="AE106" s="177"/>
      <c r="AF106" s="177"/>
      <c r="AG106" s="629"/>
      <c r="AH106" s="1024"/>
    </row>
    <row r="107" spans="7:34" ht="15" customHeight="1" thickBot="1" x14ac:dyDescent="0.25">
      <c r="H107" s="328" t="s">
        <v>914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868"/>
      <c r="X107" s="155" t="s">
        <v>519</v>
      </c>
      <c r="Y107" s="261"/>
      <c r="Z107" s="20"/>
      <c r="AA107" s="870"/>
      <c r="AB107" s="155" t="s">
        <v>35</v>
      </c>
      <c r="AC107" s="723" t="b">
        <f t="shared" si="13"/>
        <v>0</v>
      </c>
      <c r="AD107" s="137">
        <v>1</v>
      </c>
      <c r="AE107" s="966"/>
      <c r="AF107" s="966"/>
      <c r="AG107" s="629">
        <v>63</v>
      </c>
      <c r="AH107" s="898"/>
    </row>
    <row r="108" spans="7:34" ht="15" customHeight="1" thickBot="1" x14ac:dyDescent="0.25">
      <c r="H108" s="328" t="s">
        <v>534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889"/>
      <c r="X108" s="155" t="s">
        <v>24</v>
      </c>
      <c r="Y108" s="261"/>
      <c r="Z108" s="20"/>
      <c r="AA108" s="887"/>
      <c r="AB108" s="155" t="s">
        <v>25</v>
      </c>
      <c r="AC108" s="723" t="b">
        <f t="shared" si="13"/>
        <v>0</v>
      </c>
      <c r="AD108" s="137">
        <v>1</v>
      </c>
      <c r="AE108" s="966"/>
      <c r="AF108" s="966"/>
      <c r="AG108" s="634">
        <v>13</v>
      </c>
      <c r="AH108" s="898"/>
    </row>
    <row r="109" spans="7:34" ht="15" customHeight="1" thickBot="1" x14ac:dyDescent="0.25">
      <c r="H109" s="328" t="s">
        <v>995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889"/>
      <c r="X109" s="155" t="s">
        <v>24</v>
      </c>
      <c r="Y109" s="261"/>
      <c r="Z109" s="20"/>
      <c r="AA109" s="887"/>
      <c r="AB109" s="155" t="s">
        <v>25</v>
      </c>
      <c r="AC109" s="723" t="b">
        <f t="shared" si="13"/>
        <v>0</v>
      </c>
      <c r="AD109" s="137">
        <v>1</v>
      </c>
      <c r="AE109" s="966"/>
      <c r="AF109" s="966"/>
      <c r="AG109" s="616">
        <v>63</v>
      </c>
      <c r="AH109" s="898"/>
    </row>
    <row r="110" spans="7:34" ht="15" customHeight="1" thickTop="1" thickBot="1" x14ac:dyDescent="0.25">
      <c r="H110" s="95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141"/>
      <c r="X110" s="97"/>
      <c r="Y110" s="141"/>
      <c r="Z110" s="103" t="s">
        <v>1053</v>
      </c>
      <c r="AA110" s="695"/>
      <c r="AB110" s="518"/>
      <c r="AC110" s="121">
        <f>(AC93*AD93+AC94*AD94+AC106*AD106)/(AD93+AD94+AD106)</f>
        <v>0</v>
      </c>
      <c r="AD110" s="135">
        <v>1</v>
      </c>
      <c r="AE110" s="179" t="str">
        <f>COUNTA(AE95:AE109)&amp;"/"&amp;8</f>
        <v>0/8</v>
      </c>
      <c r="AF110" s="179" t="str">
        <f>COUNTA(AF95:AF109)&amp;"/"&amp;8</f>
        <v>0/8</v>
      </c>
      <c r="AG110" s="633"/>
      <c r="AH110" s="98"/>
    </row>
    <row r="111" spans="7:34" ht="15" customHeight="1" thickTop="1" x14ac:dyDescent="0.2">
      <c r="AE111" s="165"/>
      <c r="AF111" s="165"/>
    </row>
    <row r="112" spans="7:34" ht="15" customHeight="1" thickBot="1" x14ac:dyDescent="0.3">
      <c r="G112" s="770" t="s">
        <v>922</v>
      </c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6"/>
      <c r="X112" s="8"/>
      <c r="Y112" s="136"/>
      <c r="Z112" s="8"/>
      <c r="AA112" s="689"/>
      <c r="AB112" s="8"/>
      <c r="AC112" s="136"/>
      <c r="AD112" s="136"/>
      <c r="AE112" s="181"/>
      <c r="AF112" s="181"/>
      <c r="AG112" s="631"/>
      <c r="AH112" s="8"/>
    </row>
    <row r="113" spans="8:34" ht="15" customHeight="1" thickTop="1" thickBot="1" x14ac:dyDescent="0.25">
      <c r="H113" s="1107" t="s">
        <v>0</v>
      </c>
      <c r="I113" s="1108"/>
      <c r="J113" s="1108"/>
      <c r="K113" s="1108"/>
      <c r="L113" s="1108"/>
      <c r="M113" s="1108"/>
      <c r="N113" s="1108"/>
      <c r="O113" s="1108"/>
      <c r="P113" s="1108"/>
      <c r="Q113" s="1108"/>
      <c r="R113" s="1108"/>
      <c r="S113" s="1108"/>
      <c r="T113" s="1108"/>
      <c r="U113" s="1108"/>
      <c r="V113" s="1108"/>
      <c r="W113" s="14">
        <v>0</v>
      </c>
      <c r="X113" s="57"/>
      <c r="Y113" s="14">
        <v>1</v>
      </c>
      <c r="Z113" s="57"/>
      <c r="AA113" s="14">
        <v>3</v>
      </c>
      <c r="AB113" s="43"/>
      <c r="AC113" s="14" t="s">
        <v>18</v>
      </c>
      <c r="AD113" s="14" t="s">
        <v>1</v>
      </c>
      <c r="AE113" s="4" t="s">
        <v>390</v>
      </c>
      <c r="AF113" s="14" t="s">
        <v>389</v>
      </c>
      <c r="AG113" s="624" t="s">
        <v>1060</v>
      </c>
      <c r="AH113" s="60" t="s">
        <v>2</v>
      </c>
    </row>
    <row r="114" spans="8:34" ht="15" customHeight="1" thickTop="1" thickBot="1" x14ac:dyDescent="0.25">
      <c r="H114" s="1145" t="s">
        <v>923</v>
      </c>
      <c r="I114" s="1146"/>
      <c r="J114" s="1146"/>
      <c r="K114" s="1146"/>
      <c r="L114" s="1147"/>
      <c r="M114" s="440"/>
      <c r="N114" s="439"/>
      <c r="O114" s="28"/>
      <c r="P114" s="28"/>
      <c r="Q114" s="28"/>
      <c r="R114" s="28"/>
      <c r="S114" s="28"/>
      <c r="T114" s="28"/>
      <c r="U114" s="28"/>
      <c r="V114" s="28"/>
      <c r="W114" s="369"/>
      <c r="X114" s="28"/>
      <c r="Y114" s="654"/>
      <c r="Z114" s="28"/>
      <c r="AA114" s="660"/>
      <c r="AB114" s="28"/>
      <c r="AC114" s="144">
        <f>(AC115+AC117+AC118)/3</f>
        <v>0</v>
      </c>
      <c r="AD114" s="133">
        <v>2</v>
      </c>
      <c r="AE114" s="163"/>
      <c r="AF114" s="163"/>
      <c r="AG114" s="604"/>
      <c r="AH114" s="894"/>
    </row>
    <row r="115" spans="8:34" ht="15" customHeight="1" thickBot="1" x14ac:dyDescent="0.25">
      <c r="H115" s="31" t="s">
        <v>998</v>
      </c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868"/>
      <c r="X115" s="110" t="s">
        <v>24</v>
      </c>
      <c r="Y115" s="261"/>
      <c r="Z115" s="28"/>
      <c r="AA115" s="870"/>
      <c r="AB115" s="1006" t="s">
        <v>977</v>
      </c>
      <c r="AC115" s="723" t="b">
        <f t="shared" ref="AC115:AC120" si="14">IF(W115="x",0,IF(Y115="x",1,IF(AA115="x",3)))</f>
        <v>0</v>
      </c>
      <c r="AD115" s="70">
        <v>1</v>
      </c>
      <c r="AE115" s="914"/>
      <c r="AF115" s="914"/>
      <c r="AG115" s="604">
        <v>63</v>
      </c>
      <c r="AH115" s="894"/>
    </row>
    <row r="116" spans="8:34" ht="15" customHeight="1" thickBot="1" x14ac:dyDescent="0.25">
      <c r="H116" s="31" t="s">
        <v>924</v>
      </c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158"/>
      <c r="W116" s="868"/>
      <c r="X116" s="110" t="s">
        <v>925</v>
      </c>
      <c r="Y116" s="868"/>
      <c r="Z116" s="110" t="s">
        <v>926</v>
      </c>
      <c r="AA116" s="742"/>
      <c r="AB116" s="110"/>
      <c r="AC116" s="273"/>
      <c r="AD116" s="70"/>
      <c r="AE116" s="163"/>
      <c r="AF116" s="163"/>
      <c r="AG116" s="604"/>
      <c r="AH116" s="1009"/>
    </row>
    <row r="117" spans="8:34" ht="15" customHeight="1" thickBot="1" x14ac:dyDescent="0.25">
      <c r="H117" s="274" t="s">
        <v>927</v>
      </c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868"/>
      <c r="X117" s="110" t="s">
        <v>34</v>
      </c>
      <c r="Y117" s="868"/>
      <c r="Z117" s="110" t="s">
        <v>928</v>
      </c>
      <c r="AA117" s="870"/>
      <c r="AB117" s="110" t="s">
        <v>929</v>
      </c>
      <c r="AC117" s="723" t="b">
        <f t="shared" si="14"/>
        <v>0</v>
      </c>
      <c r="AD117" s="70">
        <v>1</v>
      </c>
      <c r="AE117" s="914"/>
      <c r="AF117" s="914"/>
      <c r="AG117" s="613">
        <v>13</v>
      </c>
      <c r="AH117" s="894"/>
    </row>
    <row r="118" spans="8:34" ht="15" customHeight="1" thickBot="1" x14ac:dyDescent="0.25">
      <c r="H118" s="328" t="s">
        <v>930</v>
      </c>
      <c r="I118" s="20"/>
      <c r="J118" s="20"/>
      <c r="K118" s="20"/>
      <c r="L118" s="20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868"/>
      <c r="X118" s="110" t="s">
        <v>24</v>
      </c>
      <c r="Y118" s="657"/>
      <c r="Z118" s="28"/>
      <c r="AA118" s="870"/>
      <c r="AB118" s="110" t="s">
        <v>25</v>
      </c>
      <c r="AC118" s="723" t="b">
        <f t="shared" si="14"/>
        <v>0</v>
      </c>
      <c r="AD118" s="70">
        <v>1</v>
      </c>
      <c r="AE118" s="914"/>
      <c r="AF118" s="914"/>
      <c r="AG118" s="612">
        <v>34</v>
      </c>
      <c r="AH118" s="894"/>
    </row>
    <row r="119" spans="8:34" ht="15" customHeight="1" thickBot="1" x14ac:dyDescent="0.25">
      <c r="H119" s="1123" t="s">
        <v>931</v>
      </c>
      <c r="I119" s="1124"/>
      <c r="J119" s="1124"/>
      <c r="K119" s="1124"/>
      <c r="L119" s="1125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02"/>
      <c r="X119" s="28"/>
      <c r="Y119" s="654"/>
      <c r="Z119" s="118"/>
      <c r="AA119" s="740"/>
      <c r="AB119" s="28"/>
      <c r="AC119" s="145">
        <f>(AC120+AC124+AC125+AC126+AC127)/5</f>
        <v>0</v>
      </c>
      <c r="AD119" s="133">
        <v>2</v>
      </c>
      <c r="AE119" s="163"/>
      <c r="AF119" s="163"/>
      <c r="AG119" s="604"/>
      <c r="AH119" s="1011"/>
    </row>
    <row r="120" spans="8:34" ht="15" customHeight="1" thickBot="1" x14ac:dyDescent="0.25">
      <c r="H120" s="31" t="s">
        <v>914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868"/>
      <c r="X120" s="110" t="s">
        <v>519</v>
      </c>
      <c r="Y120" s="758"/>
      <c r="Z120" s="28"/>
      <c r="AA120" s="870"/>
      <c r="AB120" s="110" t="s">
        <v>35</v>
      </c>
      <c r="AC120" s="723" t="b">
        <f t="shared" si="14"/>
        <v>0</v>
      </c>
      <c r="AD120" s="70"/>
      <c r="AE120" s="914"/>
      <c r="AF120" s="914"/>
      <c r="AG120" s="604">
        <v>63</v>
      </c>
      <c r="AH120" s="894"/>
    </row>
    <row r="121" spans="8:34" ht="15" customHeight="1" thickBot="1" x14ac:dyDescent="0.25">
      <c r="H121" s="328" t="s">
        <v>932</v>
      </c>
      <c r="I121" s="20"/>
      <c r="J121" s="20"/>
      <c r="K121" s="20"/>
      <c r="L121" s="20"/>
      <c r="M121" s="20"/>
      <c r="N121" s="20"/>
      <c r="O121" s="20"/>
      <c r="P121" s="1281"/>
      <c r="Q121" s="1281"/>
      <c r="R121" s="1281"/>
      <c r="S121" s="1281"/>
      <c r="T121" s="1281"/>
      <c r="U121" s="1281"/>
      <c r="V121" s="1281"/>
      <c r="W121" s="1281"/>
      <c r="X121" s="1281"/>
      <c r="Y121" s="1281"/>
      <c r="Z121" s="1281"/>
      <c r="AA121" s="741"/>
      <c r="AB121" s="155"/>
      <c r="AC121" s="273"/>
      <c r="AD121" s="137"/>
      <c r="AE121" s="177"/>
      <c r="AF121" s="177"/>
      <c r="AG121" s="629"/>
      <c r="AH121" s="898"/>
    </row>
    <row r="122" spans="8:34" ht="15" customHeight="1" thickBot="1" x14ac:dyDescent="0.25">
      <c r="H122" s="328" t="s">
        <v>933</v>
      </c>
      <c r="I122" s="20"/>
      <c r="J122" s="20"/>
      <c r="K122" s="20"/>
      <c r="L122" s="20"/>
      <c r="M122" s="20"/>
      <c r="N122" s="20"/>
      <c r="O122" s="20"/>
      <c r="P122" s="6"/>
      <c r="Q122" s="6"/>
      <c r="R122" s="6"/>
      <c r="S122" s="6"/>
      <c r="T122" s="6"/>
      <c r="U122" s="6"/>
      <c r="V122" s="6"/>
      <c r="W122" s="869"/>
      <c r="X122" s="222" t="s">
        <v>999</v>
      </c>
      <c r="Y122" s="869"/>
      <c r="Z122" s="222" t="s">
        <v>934</v>
      </c>
      <c r="AA122" s="870"/>
      <c r="AB122" s="155" t="s">
        <v>935</v>
      </c>
      <c r="AC122" s="273"/>
      <c r="AD122" s="137"/>
      <c r="AE122" s="177"/>
      <c r="AF122" s="177"/>
      <c r="AG122" s="629"/>
      <c r="AH122" s="898"/>
    </row>
    <row r="123" spans="8:34" ht="15" customHeight="1" thickBot="1" x14ac:dyDescent="0.25">
      <c r="H123" s="328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868"/>
      <c r="X123" s="155" t="s">
        <v>936</v>
      </c>
      <c r="Y123" s="868"/>
      <c r="Z123" s="1027" t="s">
        <v>1000</v>
      </c>
      <c r="AA123" s="1028"/>
      <c r="AB123" s="1027"/>
      <c r="AC123" s="273"/>
      <c r="AD123" s="137"/>
      <c r="AE123" s="177"/>
      <c r="AF123" s="177"/>
      <c r="AG123" s="629"/>
      <c r="AH123" s="898"/>
    </row>
    <row r="124" spans="8:34" ht="15" customHeight="1" thickBot="1" x14ac:dyDescent="0.25">
      <c r="H124" s="328" t="s">
        <v>1001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869"/>
      <c r="X124" s="155" t="s">
        <v>24</v>
      </c>
      <c r="Y124" s="108"/>
      <c r="Z124" s="20"/>
      <c r="AA124" s="870"/>
      <c r="AB124" s="155" t="s">
        <v>25</v>
      </c>
      <c r="AC124" s="723" t="b">
        <f t="shared" ref="AC124:AC127" si="15">IF(W124="x",0,IF(Y124="x",1,IF(AA124="x",3)))</f>
        <v>0</v>
      </c>
      <c r="AD124" s="137">
        <v>1</v>
      </c>
      <c r="AE124" s="966"/>
      <c r="AF124" s="966"/>
      <c r="AG124" s="612">
        <v>34</v>
      </c>
      <c r="AH124" s="898"/>
    </row>
    <row r="125" spans="8:34" ht="15" customHeight="1" thickBot="1" x14ac:dyDescent="0.25">
      <c r="H125" s="328" t="s">
        <v>1002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868"/>
      <c r="X125" s="155" t="s">
        <v>24</v>
      </c>
      <c r="Y125" s="261"/>
      <c r="Z125" s="20"/>
      <c r="AA125" s="870"/>
      <c r="AB125" s="155" t="s">
        <v>25</v>
      </c>
      <c r="AC125" s="723" t="b">
        <f t="shared" si="15"/>
        <v>0</v>
      </c>
      <c r="AD125" s="137">
        <v>1</v>
      </c>
      <c r="AE125" s="966"/>
      <c r="AF125" s="966"/>
      <c r="AG125" s="612">
        <v>34</v>
      </c>
      <c r="AH125" s="898"/>
    </row>
    <row r="126" spans="8:34" ht="15" customHeight="1" thickBot="1" x14ac:dyDescent="0.25">
      <c r="H126" s="328" t="s">
        <v>1003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868"/>
      <c r="X126" s="155" t="s">
        <v>24</v>
      </c>
      <c r="Y126" s="261"/>
      <c r="Z126" s="20"/>
      <c r="AA126" s="870"/>
      <c r="AB126" s="1027" t="s">
        <v>977</v>
      </c>
      <c r="AC126" s="723" t="b">
        <f t="shared" si="15"/>
        <v>0</v>
      </c>
      <c r="AD126" s="137">
        <v>1</v>
      </c>
      <c r="AE126" s="966"/>
      <c r="AF126" s="966"/>
      <c r="AG126" s="629">
        <v>63</v>
      </c>
      <c r="AH126" s="898"/>
    </row>
    <row r="127" spans="8:34" ht="15" customHeight="1" thickBot="1" x14ac:dyDescent="0.25">
      <c r="H127" s="328" t="s">
        <v>534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868"/>
      <c r="X127" s="155" t="s">
        <v>24</v>
      </c>
      <c r="Y127" s="261"/>
      <c r="Z127" s="20"/>
      <c r="AA127" s="870"/>
      <c r="AB127" s="155" t="s">
        <v>25</v>
      </c>
      <c r="AC127" s="723" t="b">
        <f t="shared" si="15"/>
        <v>0</v>
      </c>
      <c r="AD127" s="137">
        <v>1</v>
      </c>
      <c r="AE127" s="966"/>
      <c r="AF127" s="966"/>
      <c r="AG127" s="634">
        <v>13</v>
      </c>
      <c r="AH127" s="898"/>
    </row>
    <row r="128" spans="8:34" ht="15" customHeight="1" thickBot="1" x14ac:dyDescent="0.25">
      <c r="H128" s="328" t="s">
        <v>1005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838"/>
      <c r="S128" s="838"/>
      <c r="T128" s="1281"/>
      <c r="U128" s="1281"/>
      <c r="V128" s="1281"/>
      <c r="W128" s="1281"/>
      <c r="X128" s="1281"/>
      <c r="Y128" s="1281"/>
      <c r="Z128" s="1281"/>
      <c r="AA128" s="697"/>
      <c r="AB128" s="155"/>
      <c r="AC128" s="273"/>
      <c r="AD128" s="137"/>
      <c r="AE128" s="177"/>
      <c r="AF128" s="177"/>
      <c r="AG128" s="629"/>
      <c r="AH128" s="898"/>
    </row>
    <row r="129" spans="8:34" ht="15" customHeight="1" thickBot="1" x14ac:dyDescent="0.25">
      <c r="H129" s="328" t="s">
        <v>1004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1277"/>
      <c r="U129" s="1277"/>
      <c r="V129" s="1277"/>
      <c r="W129" s="1277"/>
      <c r="X129" s="1277"/>
      <c r="Y129" s="1277"/>
      <c r="Z129" s="1277"/>
      <c r="AA129" s="660"/>
      <c r="AB129" s="155"/>
      <c r="AC129" s="273"/>
      <c r="AD129" s="137"/>
      <c r="AE129" s="177"/>
      <c r="AF129" s="177"/>
      <c r="AG129" s="629"/>
      <c r="AH129" s="898"/>
    </row>
    <row r="130" spans="8:34" ht="15" customHeight="1" thickBot="1" x14ac:dyDescent="0.25">
      <c r="H130" s="1123" t="s">
        <v>937</v>
      </c>
      <c r="I130" s="1124"/>
      <c r="J130" s="1124"/>
      <c r="K130" s="1124"/>
      <c r="L130" s="1124"/>
      <c r="M130" s="1125"/>
      <c r="N130" s="20"/>
      <c r="O130" s="20"/>
      <c r="P130" s="20"/>
      <c r="Q130" s="20"/>
      <c r="R130" s="20"/>
      <c r="S130" s="20"/>
      <c r="T130" s="6"/>
      <c r="U130" s="6"/>
      <c r="V130" s="6"/>
      <c r="W130" s="369"/>
      <c r="X130" s="222"/>
      <c r="Y130" s="108"/>
      <c r="Z130" s="6"/>
      <c r="AA130" s="698"/>
      <c r="AB130" s="155"/>
      <c r="AC130" s="145">
        <f>(AC131+AC132)/2</f>
        <v>0</v>
      </c>
      <c r="AD130" s="133">
        <v>3</v>
      </c>
      <c r="AE130" s="177"/>
      <c r="AF130" s="177"/>
      <c r="AG130" s="629"/>
      <c r="AH130" s="1011"/>
    </row>
    <row r="131" spans="8:34" ht="15" customHeight="1" thickBot="1" x14ac:dyDescent="0.25">
      <c r="H131" s="328" t="s">
        <v>938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868"/>
      <c r="X131" s="155" t="s">
        <v>519</v>
      </c>
      <c r="Y131" s="261"/>
      <c r="Z131" s="20"/>
      <c r="AA131" s="870"/>
      <c r="AB131" s="155" t="s">
        <v>35</v>
      </c>
      <c r="AC131" s="723" t="b">
        <f t="shared" ref="AC131:AC132" si="16">IF(W131="x",0,IF(Y131="x",1,IF(AA131="x",3)))</f>
        <v>0</v>
      </c>
      <c r="AD131" s="137">
        <v>1</v>
      </c>
      <c r="AE131" s="966"/>
      <c r="AF131" s="966"/>
      <c r="AG131" s="612">
        <v>34</v>
      </c>
      <c r="AH131" s="898"/>
    </row>
    <row r="132" spans="8:34" ht="15" customHeight="1" thickBot="1" x14ac:dyDescent="0.25">
      <c r="H132" s="328" t="s">
        <v>939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447"/>
      <c r="W132" s="889"/>
      <c r="X132" s="155" t="s">
        <v>24</v>
      </c>
      <c r="Y132" s="261"/>
      <c r="Z132" s="20"/>
      <c r="AA132" s="887"/>
      <c r="AB132" s="155" t="s">
        <v>25</v>
      </c>
      <c r="AC132" s="723" t="b">
        <f t="shared" si="16"/>
        <v>0</v>
      </c>
      <c r="AD132" s="137">
        <v>1</v>
      </c>
      <c r="AE132" s="966"/>
      <c r="AF132" s="966"/>
      <c r="AG132" s="629"/>
      <c r="AH132" s="898"/>
    </row>
    <row r="133" spans="8:34" ht="15" customHeight="1" thickBot="1" x14ac:dyDescent="0.25">
      <c r="H133" s="277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889"/>
      <c r="X133" s="155" t="s">
        <v>940</v>
      </c>
      <c r="Y133" s="900"/>
      <c r="Z133" s="155" t="s">
        <v>941</v>
      </c>
      <c r="AA133" s="887"/>
      <c r="AB133" s="155" t="s">
        <v>942</v>
      </c>
      <c r="AC133" s="273"/>
      <c r="AD133" s="137"/>
      <c r="AE133" s="177"/>
      <c r="AF133" s="177"/>
      <c r="AG133" s="616"/>
      <c r="AH133" s="898"/>
    </row>
    <row r="134" spans="8:34" ht="15" customHeight="1" thickTop="1" thickBot="1" x14ac:dyDescent="0.25">
      <c r="H134" s="95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141"/>
      <c r="X134" s="97"/>
      <c r="Y134" s="136"/>
      <c r="Z134" s="99" t="s">
        <v>1052</v>
      </c>
      <c r="AA134" s="695"/>
      <c r="AB134" s="103"/>
      <c r="AC134" s="121">
        <f>(AC114*AD114+AC119*AD119+AC130*AD130)/(AD114+AD119+AD130)</f>
        <v>0</v>
      </c>
      <c r="AD134" s="135">
        <v>1</v>
      </c>
      <c r="AE134" s="174" t="str">
        <f>COUNTA(AE115:AE132)&amp;"/"&amp;10</f>
        <v>0/10</v>
      </c>
      <c r="AF134" s="174" t="str">
        <f>COUNTA(AF115:AF132)&amp;"/"&amp;10</f>
        <v>0/10</v>
      </c>
      <c r="AG134" s="635"/>
      <c r="AH134" s="98"/>
    </row>
    <row r="135" spans="8:34" ht="15" customHeight="1" thickTop="1" x14ac:dyDescent="0.2">
      <c r="AE135" s="165"/>
      <c r="AF135" s="165"/>
    </row>
    <row r="136" spans="8:34" ht="15" customHeight="1" thickBot="1" x14ac:dyDescent="0.25">
      <c r="AE136" s="165"/>
      <c r="AF136" s="165"/>
    </row>
    <row r="137" spans="8:34" ht="15" customHeight="1" thickTop="1" thickBot="1" x14ac:dyDescent="0.25">
      <c r="Z137" s="92"/>
      <c r="AA137" s="692"/>
      <c r="AB137" s="5"/>
      <c r="AC137" s="138" t="s">
        <v>18</v>
      </c>
      <c r="AD137" s="85" t="s">
        <v>1</v>
      </c>
      <c r="AE137" s="159" t="s">
        <v>390</v>
      </c>
      <c r="AF137" s="60" t="s">
        <v>389</v>
      </c>
      <c r="AG137" s="636"/>
    </row>
    <row r="138" spans="8:34" ht="15.95" customHeight="1" thickTop="1" thickBot="1" x14ac:dyDescent="0.3">
      <c r="Z138" s="101" t="s">
        <v>1298</v>
      </c>
      <c r="AA138" s="660"/>
      <c r="AB138" s="6"/>
      <c r="AC138" s="121">
        <f>((AC42*AD42)+(AC89*AD89)+(AC110*AD110))/(AD42+AD89+AD110)</f>
        <v>0</v>
      </c>
      <c r="AD138" s="135">
        <v>2</v>
      </c>
      <c r="AE138" s="1061" t="str">
        <f>(COUNTA(AE8:AE41)+COUNTA(AE51:AE66)+COUNTA(AE74:AE88)+COUNTA(AE95:AE109)+COUNTA(AE115:AE133))&amp;"/"&amp;53</f>
        <v>0/53</v>
      </c>
      <c r="AF138" s="1061" t="str">
        <f>(COUNTA(AF8:AF41)+COUNTA(AF51:AF66)+COUNTA(AF74:AF88)+COUNTA(AF95:AF109)+COUNTA(AF115:AF133))&amp;"/"&amp;53</f>
        <v>0/53</v>
      </c>
      <c r="AG138" s="637"/>
    </row>
    <row r="139" spans="8:34" ht="15" customHeight="1" thickTop="1" thickBot="1" x14ac:dyDescent="0.25">
      <c r="Z139" s="45"/>
      <c r="AA139" s="689"/>
      <c r="AB139" s="8"/>
      <c r="AC139" s="136"/>
      <c r="AD139" s="136"/>
      <c r="AE139" s="141"/>
      <c r="AF139" s="172"/>
      <c r="AG139" s="567"/>
    </row>
    <row r="140" spans="8:34" ht="15" customHeight="1" thickTop="1" x14ac:dyDescent="0.2"/>
    <row r="141" spans="8:34" ht="15" customHeight="1" thickBot="1" x14ac:dyDescent="0.25">
      <c r="AC141" s="1116" t="s">
        <v>394</v>
      </c>
      <c r="AD141" s="1117"/>
      <c r="AE141" s="1117"/>
      <c r="AF141" s="1118"/>
      <c r="AG141" s="636"/>
    </row>
    <row r="142" spans="8:34" ht="15" customHeight="1" thickTop="1" thickBot="1" x14ac:dyDescent="0.25">
      <c r="AC142" s="187"/>
      <c r="AD142" s="1119">
        <f>Übersicht!U170</f>
        <v>0</v>
      </c>
      <c r="AE142" s="1120"/>
      <c r="AF142" s="188"/>
      <c r="AG142" s="567"/>
    </row>
    <row r="143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129">
      <selection activeCell="AL120" sqref="AL120:AM120"/>
      <rowBreaks count="3" manualBreakCount="3">
        <brk id="43" max="16383" man="1"/>
        <brk id="68" max="16383" man="1"/>
        <brk id="111" max="1638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71">
    <mergeCell ref="P121:Z121"/>
    <mergeCell ref="T128:Z128"/>
    <mergeCell ref="T129:Z129"/>
    <mergeCell ref="AH1:AH2"/>
    <mergeCell ref="P59:X59"/>
    <mergeCell ref="Y59:Z59"/>
    <mergeCell ref="W72:Y72"/>
    <mergeCell ref="Z72:AB72"/>
    <mergeCell ref="W73:Y73"/>
    <mergeCell ref="Z73:AB73"/>
    <mergeCell ref="P56:X56"/>
    <mergeCell ref="Y53:Z53"/>
    <mergeCell ref="Y54:Z54"/>
    <mergeCell ref="Y55:Z55"/>
    <mergeCell ref="Y56:Z56"/>
    <mergeCell ref="P50:X50"/>
    <mergeCell ref="Y50:Z50"/>
    <mergeCell ref="P53:X53"/>
    <mergeCell ref="P54:X54"/>
    <mergeCell ref="P55:X55"/>
    <mergeCell ref="Y34:AB34"/>
    <mergeCell ref="U34:W34"/>
    <mergeCell ref="W48:X48"/>
    <mergeCell ref="P49:X49"/>
    <mergeCell ref="Y49:Z49"/>
    <mergeCell ref="AA33:AB33"/>
    <mergeCell ref="U31:V31"/>
    <mergeCell ref="W31:X31"/>
    <mergeCell ref="AA31:AB31"/>
    <mergeCell ref="P31:T31"/>
    <mergeCell ref="H105:O105"/>
    <mergeCell ref="H63:L63"/>
    <mergeCell ref="T13:X13"/>
    <mergeCell ref="Q12:S12"/>
    <mergeCell ref="U26:X26"/>
    <mergeCell ref="U27:X27"/>
    <mergeCell ref="L31:O31"/>
    <mergeCell ref="S33:V33"/>
    <mergeCell ref="W33:X33"/>
    <mergeCell ref="H60:P60"/>
    <mergeCell ref="T12:X12"/>
    <mergeCell ref="AD142:AE142"/>
    <mergeCell ref="H83:N83"/>
    <mergeCell ref="H45:V45"/>
    <mergeCell ref="H94:N94"/>
    <mergeCell ref="H106:M106"/>
    <mergeCell ref="H113:V113"/>
    <mergeCell ref="H130:M130"/>
    <mergeCell ref="H82:V82"/>
    <mergeCell ref="H84:K84"/>
    <mergeCell ref="H92:V92"/>
    <mergeCell ref="AC141:AF141"/>
    <mergeCell ref="H119:L119"/>
    <mergeCell ref="H114:L114"/>
    <mergeCell ref="H71:K71"/>
    <mergeCell ref="N98:P98"/>
    <mergeCell ref="P102:Y102"/>
    <mergeCell ref="B2:C2"/>
    <mergeCell ref="B5:C5"/>
    <mergeCell ref="H5:V5"/>
    <mergeCell ref="H70:V70"/>
    <mergeCell ref="H6:Q6"/>
    <mergeCell ref="H11:L11"/>
    <mergeCell ref="H18:M18"/>
    <mergeCell ref="H25:K25"/>
    <mergeCell ref="H36:P36"/>
    <mergeCell ref="H38:L38"/>
    <mergeCell ref="H46:M46"/>
    <mergeCell ref="H51:J51"/>
    <mergeCell ref="H52:M52"/>
    <mergeCell ref="H57:J57"/>
  </mergeCells>
  <conditionalFormatting sqref="AC42">
    <cfRule type="cellIs" dxfId="294" priority="168" stopIfTrue="1" operator="between">
      <formula>0</formula>
      <formula>0.99</formula>
    </cfRule>
    <cfRule type="cellIs" dxfId="293" priority="169" stopIfTrue="1" operator="between">
      <formula>1</formula>
      <formula>1.99</formula>
    </cfRule>
    <cfRule type="cellIs" dxfId="292" priority="170" stopIfTrue="1" operator="between">
      <formula>2</formula>
      <formula>3</formula>
    </cfRule>
  </conditionalFormatting>
  <conditionalFormatting sqref="AC84">
    <cfRule type="cellIs" dxfId="291" priority="165" stopIfTrue="1" operator="between">
      <formula>0</formula>
      <formula>0.99</formula>
    </cfRule>
    <cfRule type="cellIs" dxfId="290" priority="166" stopIfTrue="1" operator="between">
      <formula>1</formula>
      <formula>1.99</formula>
    </cfRule>
    <cfRule type="cellIs" dxfId="289" priority="167" stopIfTrue="1" operator="between">
      <formula>2</formula>
      <formula>3</formula>
    </cfRule>
  </conditionalFormatting>
  <conditionalFormatting sqref="AC89">
    <cfRule type="cellIs" dxfId="288" priority="156" stopIfTrue="1" operator="between">
      <formula>0</formula>
      <formula>0.99</formula>
    </cfRule>
    <cfRule type="cellIs" dxfId="287" priority="157" stopIfTrue="1" operator="between">
      <formula>1</formula>
      <formula>1.99</formula>
    </cfRule>
    <cfRule type="cellIs" dxfId="286" priority="158" stopIfTrue="1" operator="between">
      <formula>2</formula>
      <formula>3</formula>
    </cfRule>
  </conditionalFormatting>
  <conditionalFormatting sqref="AC71">
    <cfRule type="cellIs" dxfId="285" priority="159" stopIfTrue="1" operator="between">
      <formula>0</formula>
      <formula>0.99</formula>
    </cfRule>
    <cfRule type="cellIs" dxfId="284" priority="160" stopIfTrue="1" operator="between">
      <formula>1</formula>
      <formula>1.99</formula>
    </cfRule>
    <cfRule type="cellIs" dxfId="283" priority="161" stopIfTrue="1" operator="between">
      <formula>2</formula>
      <formula>3</formula>
    </cfRule>
  </conditionalFormatting>
  <conditionalFormatting sqref="AC110">
    <cfRule type="cellIs" dxfId="282" priority="150" stopIfTrue="1" operator="between">
      <formula>0</formula>
      <formula>0.99</formula>
    </cfRule>
    <cfRule type="cellIs" dxfId="281" priority="151" stopIfTrue="1" operator="between">
      <formula>1</formula>
      <formula>1.99</formula>
    </cfRule>
    <cfRule type="cellIs" dxfId="280" priority="152" stopIfTrue="1" operator="between">
      <formula>2</formula>
      <formula>3</formula>
    </cfRule>
  </conditionalFormatting>
  <conditionalFormatting sqref="AC138">
    <cfRule type="cellIs" dxfId="279" priority="147" stopIfTrue="1" operator="between">
      <formula>0</formula>
      <formula>0.99</formula>
    </cfRule>
    <cfRule type="cellIs" dxfId="278" priority="148" stopIfTrue="1" operator="between">
      <formula>1</formula>
      <formula>1.99</formula>
    </cfRule>
    <cfRule type="cellIs" dxfId="277" priority="149" stopIfTrue="1" operator="between">
      <formula>2</formula>
      <formula>3</formula>
    </cfRule>
  </conditionalFormatting>
  <conditionalFormatting sqref="B2">
    <cfRule type="cellIs" dxfId="276" priority="144" stopIfTrue="1" operator="between">
      <formula>0</formula>
      <formula>0.99</formula>
    </cfRule>
    <cfRule type="cellIs" dxfId="275" priority="145" stopIfTrue="1" operator="between">
      <formula>1</formula>
      <formula>1.99</formula>
    </cfRule>
    <cfRule type="cellIs" dxfId="274" priority="146" stopIfTrue="1" operator="between">
      <formula>2</formula>
      <formula>3</formula>
    </cfRule>
  </conditionalFormatting>
  <conditionalFormatting sqref="AC25">
    <cfRule type="cellIs" dxfId="273" priority="111" stopIfTrue="1" operator="between">
      <formula>0</formula>
      <formula>0.99</formula>
    </cfRule>
    <cfRule type="cellIs" dxfId="272" priority="112" stopIfTrue="1" operator="between">
      <formula>1</formula>
      <formula>1.99</formula>
    </cfRule>
    <cfRule type="cellIs" dxfId="271" priority="113" stopIfTrue="1" operator="between">
      <formula>2</formula>
      <formula>3</formula>
    </cfRule>
  </conditionalFormatting>
  <conditionalFormatting sqref="AC114">
    <cfRule type="cellIs" dxfId="270" priority="138" stopIfTrue="1" operator="between">
      <formula>0</formula>
      <formula>0.99</formula>
    </cfRule>
    <cfRule type="cellIs" dxfId="269" priority="139" stopIfTrue="1" operator="between">
      <formula>1</formula>
      <formula>1.99</formula>
    </cfRule>
    <cfRule type="cellIs" dxfId="268" priority="140" stopIfTrue="1" operator="between">
      <formula>2</formula>
      <formula>3</formula>
    </cfRule>
  </conditionalFormatting>
  <conditionalFormatting sqref="AC134">
    <cfRule type="cellIs" dxfId="267" priority="135" stopIfTrue="1" operator="between">
      <formula>0</formula>
      <formula>0.99</formula>
    </cfRule>
    <cfRule type="cellIs" dxfId="266" priority="136" stopIfTrue="1" operator="between">
      <formula>1</formula>
      <formula>1.99</formula>
    </cfRule>
    <cfRule type="cellIs" dxfId="265" priority="137" stopIfTrue="1" operator="between">
      <formula>2</formula>
      <formula>3</formula>
    </cfRule>
  </conditionalFormatting>
  <conditionalFormatting sqref="AC6">
    <cfRule type="cellIs" dxfId="264" priority="132" stopIfTrue="1" operator="between">
      <formula>0</formula>
      <formula>0.99</formula>
    </cfRule>
    <cfRule type="cellIs" dxfId="263" priority="133" stopIfTrue="1" operator="between">
      <formula>1</formula>
      <formula>1.99</formula>
    </cfRule>
    <cfRule type="cellIs" dxfId="262" priority="134" stopIfTrue="1" operator="between">
      <formula>2</formula>
      <formula>3</formula>
    </cfRule>
  </conditionalFormatting>
  <conditionalFormatting sqref="AC18">
    <cfRule type="cellIs" dxfId="261" priority="114" stopIfTrue="1" operator="between">
      <formula>0</formula>
      <formula>0.99</formula>
    </cfRule>
    <cfRule type="cellIs" dxfId="260" priority="115" stopIfTrue="1" operator="between">
      <formula>1</formula>
      <formula>1.99</formula>
    </cfRule>
    <cfRule type="cellIs" dxfId="259" priority="116" stopIfTrue="1" operator="between">
      <formula>2</formula>
      <formula>3</formula>
    </cfRule>
  </conditionalFormatting>
  <conditionalFormatting sqref="AC130">
    <cfRule type="cellIs" dxfId="258" priority="75" stopIfTrue="1" operator="between">
      <formula>0</formula>
      <formula>0.99</formula>
    </cfRule>
    <cfRule type="cellIs" dxfId="257" priority="76" stopIfTrue="1" operator="between">
      <formula>1</formula>
      <formula>1.99</formula>
    </cfRule>
    <cfRule type="cellIs" dxfId="256" priority="77" stopIfTrue="1" operator="between">
      <formula>2</formula>
      <formula>3</formula>
    </cfRule>
  </conditionalFormatting>
  <conditionalFormatting sqref="AC11">
    <cfRule type="cellIs" dxfId="255" priority="117" stopIfTrue="1" operator="between">
      <formula>0</formula>
      <formula>0.99</formula>
    </cfRule>
    <cfRule type="cellIs" dxfId="254" priority="118" stopIfTrue="1" operator="between">
      <formula>1</formula>
      <formula>1.99</formula>
    </cfRule>
    <cfRule type="cellIs" dxfId="253" priority="119" stopIfTrue="1" operator="between">
      <formula>2</formula>
      <formula>3</formula>
    </cfRule>
  </conditionalFormatting>
  <conditionalFormatting sqref="AC36">
    <cfRule type="expression" dxfId="252" priority="50">
      <formula>$AC$36=FALSE</formula>
    </cfRule>
    <cfRule type="cellIs" dxfId="251" priority="108" stopIfTrue="1" operator="between">
      <formula>0</formula>
      <formula>0.99</formula>
    </cfRule>
    <cfRule type="cellIs" dxfId="250" priority="109" stopIfTrue="1" operator="between">
      <formula>1</formula>
      <formula>1.99</formula>
    </cfRule>
    <cfRule type="cellIs" dxfId="249" priority="110" stopIfTrue="1" operator="between">
      <formula>2</formula>
      <formula>3</formula>
    </cfRule>
  </conditionalFormatting>
  <conditionalFormatting sqref="AC38">
    <cfRule type="cellIs" dxfId="248" priority="105" stopIfTrue="1" operator="between">
      <formula>0</formula>
      <formula>0.99</formula>
    </cfRule>
    <cfRule type="cellIs" dxfId="247" priority="106" stopIfTrue="1" operator="between">
      <formula>1</formula>
      <formula>1.99</formula>
    </cfRule>
    <cfRule type="cellIs" dxfId="246" priority="107" stopIfTrue="1" operator="between">
      <formula>2</formula>
      <formula>3</formula>
    </cfRule>
  </conditionalFormatting>
  <conditionalFormatting sqref="AC67">
    <cfRule type="cellIs" dxfId="245" priority="102" stopIfTrue="1" operator="between">
      <formula>0</formula>
      <formula>0.99</formula>
    </cfRule>
    <cfRule type="cellIs" dxfId="244" priority="103" stopIfTrue="1" operator="between">
      <formula>1</formula>
      <formula>1.99</formula>
    </cfRule>
    <cfRule type="cellIs" dxfId="243" priority="104" stopIfTrue="1" operator="between">
      <formula>2</formula>
      <formula>3</formula>
    </cfRule>
  </conditionalFormatting>
  <conditionalFormatting sqref="AC63">
    <cfRule type="cellIs" dxfId="242" priority="87" stopIfTrue="1" operator="between">
      <formula>0</formula>
      <formula>0.99</formula>
    </cfRule>
    <cfRule type="cellIs" dxfId="241" priority="88" stopIfTrue="1" operator="between">
      <formula>1</formula>
      <formula>1.99</formula>
    </cfRule>
    <cfRule type="cellIs" dxfId="240" priority="89" stopIfTrue="1" operator="between">
      <formula>2</formula>
      <formula>3</formula>
    </cfRule>
  </conditionalFormatting>
  <conditionalFormatting sqref="AC106">
    <cfRule type="cellIs" dxfId="239" priority="81" stopIfTrue="1" operator="between">
      <formula>0</formula>
      <formula>0.99</formula>
    </cfRule>
    <cfRule type="cellIs" dxfId="238" priority="82" stopIfTrue="1" operator="between">
      <formula>1</formula>
      <formula>1.99</formula>
    </cfRule>
    <cfRule type="cellIs" dxfId="237" priority="83" stopIfTrue="1" operator="between">
      <formula>2</formula>
      <formula>3</formula>
    </cfRule>
  </conditionalFormatting>
  <conditionalFormatting sqref="AC119">
    <cfRule type="cellIs" dxfId="236" priority="78" stopIfTrue="1" operator="between">
      <formula>0</formula>
      <formula>0.99</formula>
    </cfRule>
    <cfRule type="cellIs" dxfId="235" priority="79" stopIfTrue="1" operator="between">
      <formula>1</formula>
      <formula>1.99</formula>
    </cfRule>
    <cfRule type="cellIs" dxfId="234" priority="80" stopIfTrue="1" operator="between">
      <formula>2</formula>
      <formula>3</formula>
    </cfRule>
  </conditionalFormatting>
  <conditionalFormatting sqref="AC94">
    <cfRule type="cellIs" dxfId="233" priority="72" stopIfTrue="1" operator="between">
      <formula>0</formula>
      <formula>0.99</formula>
    </cfRule>
    <cfRule type="cellIs" dxfId="232" priority="73" stopIfTrue="1" operator="between">
      <formula>1</formula>
      <formula>1.99</formula>
    </cfRule>
    <cfRule type="cellIs" dxfId="231" priority="74" stopIfTrue="1" operator="between">
      <formula>2</formula>
      <formula>3</formula>
    </cfRule>
  </conditionalFormatting>
  <conditionalFormatting sqref="AC93">
    <cfRule type="expression" dxfId="230" priority="23">
      <formula>$AC$93=FALSE</formula>
    </cfRule>
    <cfRule type="cellIs" dxfId="229" priority="69" stopIfTrue="1" operator="between">
      <formula>0</formula>
      <formula>0.99</formula>
    </cfRule>
    <cfRule type="cellIs" dxfId="228" priority="70" stopIfTrue="1" operator="between">
      <formula>1</formula>
      <formula>1.99</formula>
    </cfRule>
    <cfRule type="cellIs" dxfId="227" priority="71" stopIfTrue="1" operator="between">
      <formula>2</formula>
      <formula>3</formula>
    </cfRule>
  </conditionalFormatting>
  <conditionalFormatting sqref="AC57">
    <cfRule type="expression" dxfId="226" priority="1">
      <formula>$AC$57=FALSE</formula>
    </cfRule>
    <cfRule type="cellIs" dxfId="225" priority="66" stopIfTrue="1" operator="between">
      <formula>0</formula>
      <formula>0.99</formula>
    </cfRule>
    <cfRule type="cellIs" dxfId="224" priority="67" stopIfTrue="1" operator="between">
      <formula>1</formula>
      <formula>1.99</formula>
    </cfRule>
    <cfRule type="cellIs" dxfId="223" priority="68" stopIfTrue="1" operator="between">
      <formula>2</formula>
      <formula>3</formula>
    </cfRule>
  </conditionalFormatting>
  <conditionalFormatting sqref="AC8">
    <cfRule type="expression" dxfId="222" priority="65">
      <formula>$AC$8=FALSE</formula>
    </cfRule>
  </conditionalFormatting>
  <conditionalFormatting sqref="AC9">
    <cfRule type="expression" dxfId="221" priority="64">
      <formula>$AC$9=FALSE</formula>
    </cfRule>
  </conditionalFormatting>
  <conditionalFormatting sqref="AC14">
    <cfRule type="expression" dxfId="220" priority="63">
      <formula>$AC$14=FALSE</formula>
    </cfRule>
  </conditionalFormatting>
  <conditionalFormatting sqref="AC15">
    <cfRule type="expression" dxfId="219" priority="62">
      <formula>$AC$15=FALSE</formula>
    </cfRule>
  </conditionalFormatting>
  <conditionalFormatting sqref="AC16">
    <cfRule type="expression" dxfId="218" priority="61">
      <formula>$AC$16=FALSE</formula>
    </cfRule>
  </conditionalFormatting>
  <conditionalFormatting sqref="AC17">
    <cfRule type="expression" dxfId="217" priority="60">
      <formula>$AC$17=FALSE</formula>
    </cfRule>
  </conditionalFormatting>
  <conditionalFormatting sqref="AC19">
    <cfRule type="expression" dxfId="216" priority="59">
      <formula>$AC$19=FALSE</formula>
    </cfRule>
  </conditionalFormatting>
  <conditionalFormatting sqref="AC22">
    <cfRule type="expression" dxfId="215" priority="58">
      <formula>$AC$22=FALSE</formula>
    </cfRule>
  </conditionalFormatting>
  <conditionalFormatting sqref="AC23">
    <cfRule type="expression" dxfId="214" priority="57">
      <formula>$AC$23=FALSE</formula>
    </cfRule>
  </conditionalFormatting>
  <conditionalFormatting sqref="AC24">
    <cfRule type="expression" dxfId="213" priority="56">
      <formula>$AC$24=FALSE</formula>
    </cfRule>
  </conditionalFormatting>
  <conditionalFormatting sqref="AC28">
    <cfRule type="expression" dxfId="212" priority="55">
      <formula>$AC$28=FALSE</formula>
    </cfRule>
  </conditionalFormatting>
  <conditionalFormatting sqref="AC29">
    <cfRule type="expression" dxfId="211" priority="54">
      <formula>$AC$29=FALSE</formula>
    </cfRule>
  </conditionalFormatting>
  <conditionalFormatting sqref="AC30">
    <cfRule type="expression" dxfId="210" priority="53">
      <formula>$AC$30=FALSE</formula>
    </cfRule>
  </conditionalFormatting>
  <conditionalFormatting sqref="AC32">
    <cfRule type="expression" dxfId="209" priority="52">
      <formula>$AC$32=FALSE</formula>
    </cfRule>
  </conditionalFormatting>
  <conditionalFormatting sqref="AC35">
    <cfRule type="expression" dxfId="208" priority="51">
      <formula>$AC$35=FALSE</formula>
    </cfRule>
  </conditionalFormatting>
  <conditionalFormatting sqref="AC39">
    <cfRule type="expression" dxfId="207" priority="49">
      <formula>$AC$39=FALSE</formula>
    </cfRule>
  </conditionalFormatting>
  <conditionalFormatting sqref="AC41">
    <cfRule type="expression" dxfId="206" priority="48">
      <formula>$AC$41=FALSE</formula>
    </cfRule>
  </conditionalFormatting>
  <conditionalFormatting sqref="AC47">
    <cfRule type="expression" dxfId="205" priority="47">
      <formula>$AC$47=FALSE</formula>
    </cfRule>
  </conditionalFormatting>
  <conditionalFormatting sqref="AC51">
    <cfRule type="expression" dxfId="204" priority="46">
      <formula>$AC$51=FALSE</formula>
    </cfRule>
  </conditionalFormatting>
  <conditionalFormatting sqref="AC74">
    <cfRule type="expression" dxfId="203" priority="42">
      <formula>$AC$74=FALSE</formula>
    </cfRule>
    <cfRule type="cellIs" dxfId="202" priority="43" stopIfTrue="1" operator="between">
      <formula>0</formula>
      <formula>0.99</formula>
    </cfRule>
    <cfRule type="cellIs" dxfId="201" priority="44" stopIfTrue="1" operator="between">
      <formula>1</formula>
      <formula>1.99</formula>
    </cfRule>
    <cfRule type="cellIs" dxfId="200" priority="45" stopIfTrue="1" operator="between">
      <formula>2</formula>
      <formula>3</formula>
    </cfRule>
  </conditionalFormatting>
  <conditionalFormatting sqref="AC75">
    <cfRule type="expression" dxfId="199" priority="41">
      <formula>$AC$75=FALSE</formula>
    </cfRule>
  </conditionalFormatting>
  <conditionalFormatting sqref="AC76">
    <cfRule type="expression" dxfId="198" priority="40">
      <formula>$AC$76=FALSE</formula>
    </cfRule>
  </conditionalFormatting>
  <conditionalFormatting sqref="AC77">
    <cfRule type="expression" dxfId="197" priority="39">
      <formula>$AC$77=FALSE</formula>
    </cfRule>
  </conditionalFormatting>
  <conditionalFormatting sqref="AC78">
    <cfRule type="expression" dxfId="196" priority="38">
      <formula>$AC$78=FALSE</formula>
    </cfRule>
  </conditionalFormatting>
  <conditionalFormatting sqref="AC79">
    <cfRule type="expression" dxfId="195" priority="37">
      <formula>$AC$79=FALSE</formula>
    </cfRule>
  </conditionalFormatting>
  <conditionalFormatting sqref="AC80">
    <cfRule type="expression" dxfId="194" priority="36">
      <formula>$AC$80=FALSE</formula>
    </cfRule>
  </conditionalFormatting>
  <conditionalFormatting sqref="AC81">
    <cfRule type="expression" dxfId="193" priority="35">
      <formula>$AC$81=FALSE</formula>
    </cfRule>
  </conditionalFormatting>
  <conditionalFormatting sqref="AC83">
    <cfRule type="expression" dxfId="192" priority="34">
      <formula>$AC$83=FALSE</formula>
    </cfRule>
  </conditionalFormatting>
  <conditionalFormatting sqref="AC86">
    <cfRule type="expression" dxfId="191" priority="33">
      <formula>$AC$86=FALSE</formula>
    </cfRule>
  </conditionalFormatting>
  <conditionalFormatting sqref="AC87">
    <cfRule type="expression" dxfId="190" priority="32">
      <formula>$AC$87=FALSE</formula>
    </cfRule>
  </conditionalFormatting>
  <conditionalFormatting sqref="AC95">
    <cfRule type="expression" dxfId="189" priority="31">
      <formula>$AC$95=FALSE</formula>
    </cfRule>
  </conditionalFormatting>
  <conditionalFormatting sqref="AC101">
    <cfRule type="expression" dxfId="188" priority="30">
      <formula>$AC$101=FALSE</formula>
    </cfRule>
  </conditionalFormatting>
  <conditionalFormatting sqref="AC103">
    <cfRule type="expression" dxfId="187" priority="29">
      <formula>$AC$103=FALSE</formula>
    </cfRule>
  </conditionalFormatting>
  <conditionalFormatting sqref="AC104">
    <cfRule type="expression" dxfId="186" priority="28">
      <formula>$AC$104=FALSE</formula>
    </cfRule>
  </conditionalFormatting>
  <conditionalFormatting sqref="AC105">
    <cfRule type="expression" dxfId="185" priority="27">
      <formula>$AC$105=FALSE</formula>
    </cfRule>
  </conditionalFormatting>
  <conditionalFormatting sqref="AC107">
    <cfRule type="expression" dxfId="184" priority="26">
      <formula>$AC$107=FALSE</formula>
    </cfRule>
  </conditionalFormatting>
  <conditionalFormatting sqref="AC108">
    <cfRule type="expression" dxfId="183" priority="25">
      <formula>$AC$108=FALSE</formula>
    </cfRule>
  </conditionalFormatting>
  <conditionalFormatting sqref="AC109">
    <cfRule type="expression" dxfId="182" priority="24">
      <formula>$AC$109=FALSE</formula>
    </cfRule>
  </conditionalFormatting>
  <conditionalFormatting sqref="AC115">
    <cfRule type="expression" dxfId="181" priority="22">
      <formula>$AC$115=FALSE</formula>
    </cfRule>
  </conditionalFormatting>
  <conditionalFormatting sqref="AC117">
    <cfRule type="expression" dxfId="180" priority="21">
      <formula>$AC$117=FALSE</formula>
    </cfRule>
  </conditionalFormatting>
  <conditionalFormatting sqref="AC118">
    <cfRule type="expression" dxfId="179" priority="20">
      <formula>$AC$118=FALSE</formula>
    </cfRule>
  </conditionalFormatting>
  <conditionalFormatting sqref="AC120">
    <cfRule type="expression" dxfId="178" priority="19">
      <formula>$AC$120=FALSE</formula>
    </cfRule>
  </conditionalFormatting>
  <conditionalFormatting sqref="AC124">
    <cfRule type="expression" dxfId="177" priority="18">
      <formula>$AC$124=FALSE</formula>
    </cfRule>
  </conditionalFormatting>
  <conditionalFormatting sqref="AC125">
    <cfRule type="expression" dxfId="176" priority="17">
      <formula>$AC$125=FALSE</formula>
    </cfRule>
  </conditionalFormatting>
  <conditionalFormatting sqref="AC126">
    <cfRule type="expression" dxfId="175" priority="16">
      <formula>$AC$126=FALSE</formula>
    </cfRule>
  </conditionalFormatting>
  <conditionalFormatting sqref="AC127">
    <cfRule type="expression" dxfId="174" priority="15">
      <formula>$AC$127=FALSE</formula>
    </cfRule>
  </conditionalFormatting>
  <conditionalFormatting sqref="AC131">
    <cfRule type="expression" dxfId="173" priority="14">
      <formula>$AC$131=FALSE</formula>
    </cfRule>
  </conditionalFormatting>
  <conditionalFormatting sqref="AC132">
    <cfRule type="expression" dxfId="172" priority="13">
      <formula>$AC$132=FALSE</formula>
    </cfRule>
  </conditionalFormatting>
  <conditionalFormatting sqref="AC54">
    <cfRule type="expression" dxfId="171" priority="12">
      <formula>$AC$54=FALSE</formula>
    </cfRule>
  </conditionalFormatting>
  <conditionalFormatting sqref="AC55">
    <cfRule type="expression" dxfId="170" priority="9">
      <formula>$AC$54=FALSE</formula>
    </cfRule>
  </conditionalFormatting>
  <conditionalFormatting sqref="AC56">
    <cfRule type="expression" dxfId="169" priority="8">
      <formula>$AC$54=FALSE</formula>
    </cfRule>
  </conditionalFormatting>
  <conditionalFormatting sqref="AC60">
    <cfRule type="expression" dxfId="168" priority="6">
      <formula>$AC$60=FALSE</formula>
    </cfRule>
  </conditionalFormatting>
  <conditionalFormatting sqref="AC64">
    <cfRule type="expression" dxfId="167" priority="4">
      <formula>$AC$64=FALSE</formula>
    </cfRule>
  </conditionalFormatting>
  <conditionalFormatting sqref="AC66">
    <cfRule type="expression" dxfId="166" priority="3">
      <formula>$AC$66=FALSE</formula>
    </cfRule>
  </conditionalFormatting>
  <conditionalFormatting sqref="AC58">
    <cfRule type="expression" dxfId="165" priority="2">
      <formula>$AC$58=FALSE</formula>
    </cfRule>
  </conditionalFormatting>
  <pageMargins left="0.11811023622047245" right="0.11811023622047245" top="0.78740157480314965" bottom="0.39370078740157483" header="0.27559055118110237" footer="0.31496062992125984"/>
  <pageSetup paperSize="9" scale="80" orientation="landscape" r:id="rId2"/>
  <headerFooter alignWithMargins="0">
    <oddHeader>&amp;R&amp;G</oddHeader>
  </headerFooter>
  <rowBreaks count="1" manualBreakCount="1">
    <brk id="43" max="16383" man="1"/>
  </rowBreaks>
  <ignoredErrors>
    <ignoredError sqref="AC18 AC94 AC106 AC119 AC57" formula="1"/>
    <ignoredError sqref="AC64 AC66 AC58 AC60" unlockedFormula="1"/>
  </ignoredErrors>
  <legacyDrawing r:id="rId3"/>
  <legacyDrawingHF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/>
  <dimension ref="A1:AT93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 customWidth="1"/>
    <col min="24" max="24" width="14.7109375" customWidth="1"/>
    <col min="25" max="25" width="3.28515625" style="117" customWidth="1"/>
    <col min="26" max="26" width="14.7109375" customWidth="1"/>
    <col min="27" max="27" width="3.28515625" style="117" customWidth="1"/>
    <col min="28" max="28" width="22.42578125" customWidth="1"/>
    <col min="29" max="29" width="4.7109375" style="117" customWidth="1"/>
    <col min="30" max="30" width="4" style="117" customWidth="1"/>
    <col min="31" max="31" width="4" style="1088" customWidth="1"/>
    <col min="32" max="32" width="4" style="117" customWidth="1"/>
    <col min="33" max="33" width="5.85546875" style="117" customWidth="1"/>
    <col min="34" max="34" width="32.5703125" customWidth="1"/>
  </cols>
  <sheetData>
    <row r="1" spans="2:35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5" ht="15.95" customHeight="1" thickTop="1" thickBot="1" x14ac:dyDescent="0.3">
      <c r="B2" s="1142">
        <f>AC88</f>
        <v>0</v>
      </c>
      <c r="C2" s="1143"/>
      <c r="D2" s="135">
        <v>1</v>
      </c>
      <c r="F2" s="2" t="s">
        <v>1047</v>
      </c>
      <c r="AH2" s="1098"/>
    </row>
    <row r="3" spans="2:35" s="167" customFormat="1" ht="15.95" customHeight="1" thickTop="1" x14ac:dyDescent="0.25">
      <c r="B3" s="248"/>
      <c r="C3" s="248"/>
      <c r="D3" s="107"/>
      <c r="F3" s="456"/>
      <c r="W3" s="749"/>
      <c r="Y3" s="749"/>
      <c r="AA3" s="749"/>
      <c r="AC3" s="749"/>
      <c r="AD3" s="749"/>
      <c r="AE3" s="1089"/>
      <c r="AF3" s="749"/>
      <c r="AG3" s="749"/>
    </row>
    <row r="4" spans="2:35" ht="15" customHeight="1" thickBot="1" x14ac:dyDescent="0.3">
      <c r="B4" s="186" t="s">
        <v>396</v>
      </c>
      <c r="G4" s="3" t="s">
        <v>107</v>
      </c>
    </row>
    <row r="5" spans="2:35" ht="15" customHeight="1" thickTop="1" thickBot="1" x14ac:dyDescent="0.25">
      <c r="B5" s="1119">
        <f>Übersicht!U193</f>
        <v>0</v>
      </c>
      <c r="C5" s="1120"/>
      <c r="G5" s="71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  <c r="AI5" s="6"/>
    </row>
    <row r="6" spans="2:35" ht="15" customHeight="1" thickTop="1" thickBot="1" x14ac:dyDescent="0.25">
      <c r="G6" s="167"/>
      <c r="H6" s="1293" t="s">
        <v>122</v>
      </c>
      <c r="I6" s="1294"/>
      <c r="J6" s="1294"/>
      <c r="K6" s="1294"/>
      <c r="L6" s="1294"/>
      <c r="M6" s="1295"/>
      <c r="N6" s="53"/>
      <c r="O6" s="53"/>
      <c r="P6" s="53"/>
      <c r="Q6" s="53"/>
      <c r="R6" s="53"/>
      <c r="S6" s="53"/>
      <c r="T6" s="53"/>
      <c r="U6" s="53"/>
      <c r="V6" s="53"/>
      <c r="W6" s="404"/>
      <c r="X6" s="53"/>
      <c r="Y6" s="284"/>
      <c r="Z6" s="53"/>
      <c r="AA6" s="597"/>
      <c r="AB6" s="53"/>
      <c r="AC6" s="228">
        <f>(AC7+AC8)/2</f>
        <v>0</v>
      </c>
      <c r="AD6" s="774">
        <v>3</v>
      </c>
      <c r="AE6" s="161"/>
      <c r="AF6" s="161"/>
      <c r="AG6" s="540">
        <v>3</v>
      </c>
      <c r="AH6" s="892"/>
    </row>
    <row r="7" spans="2:35" ht="15" customHeight="1" thickBot="1" x14ac:dyDescent="0.25">
      <c r="G7" s="167"/>
      <c r="H7" s="220" t="s">
        <v>1201</v>
      </c>
      <c r="I7" s="109"/>
      <c r="J7" s="109"/>
      <c r="K7" s="109"/>
      <c r="L7" s="109"/>
      <c r="M7" s="23"/>
      <c r="N7" s="23"/>
      <c r="O7" s="23"/>
      <c r="P7" s="23"/>
      <c r="Q7" s="23"/>
      <c r="R7" s="23"/>
      <c r="S7" s="23"/>
      <c r="T7" s="23"/>
      <c r="U7" s="23"/>
      <c r="V7" s="23"/>
      <c r="W7" s="868"/>
      <c r="X7" s="149" t="s">
        <v>24</v>
      </c>
      <c r="Y7" s="667"/>
      <c r="Z7" s="23"/>
      <c r="AA7" s="870"/>
      <c r="AB7" s="149" t="s">
        <v>25</v>
      </c>
      <c r="AC7" s="723" t="b">
        <f t="shared" ref="AC7:AC20" si="0">IF(W7="x",0,IF(Y7="x",1,IF(AA7="x",3)))</f>
        <v>0</v>
      </c>
      <c r="AD7" s="565">
        <v>1</v>
      </c>
      <c r="AE7" s="915"/>
      <c r="AF7" s="915"/>
      <c r="AG7" s="525"/>
      <c r="AH7" s="893"/>
    </row>
    <row r="8" spans="2:35" ht="15" customHeight="1" thickBot="1" x14ac:dyDescent="0.25">
      <c r="G8" s="167"/>
      <c r="H8" s="220" t="s">
        <v>1202</v>
      </c>
      <c r="I8" s="109"/>
      <c r="J8" s="109"/>
      <c r="K8" s="109"/>
      <c r="L8" s="109"/>
      <c r="M8" s="23"/>
      <c r="N8" s="23"/>
      <c r="O8" s="23"/>
      <c r="P8" s="23"/>
      <c r="Q8" s="23"/>
      <c r="R8" s="23"/>
      <c r="S8" s="23"/>
      <c r="T8" s="23"/>
      <c r="U8" s="23"/>
      <c r="V8" s="23"/>
      <c r="W8" s="868"/>
      <c r="X8" s="149" t="s">
        <v>24</v>
      </c>
      <c r="Y8" s="667"/>
      <c r="Z8" s="23"/>
      <c r="AA8" s="870"/>
      <c r="AB8" s="149" t="s">
        <v>25</v>
      </c>
      <c r="AC8" s="723" t="b">
        <f t="shared" si="0"/>
        <v>0</v>
      </c>
      <c r="AD8" s="565">
        <v>1</v>
      </c>
      <c r="AE8" s="915"/>
      <c r="AF8" s="915"/>
      <c r="AG8" s="525"/>
      <c r="AH8" s="893"/>
    </row>
    <row r="9" spans="2:35" ht="15" customHeight="1" thickBot="1" x14ac:dyDescent="0.25">
      <c r="H9" s="1177" t="s">
        <v>1204</v>
      </c>
      <c r="I9" s="1178"/>
      <c r="J9" s="1178"/>
      <c r="K9" s="1178"/>
      <c r="L9" s="1179"/>
      <c r="M9" s="23"/>
      <c r="N9" s="23"/>
      <c r="O9" s="23"/>
      <c r="P9" s="23"/>
      <c r="Q9" s="23"/>
      <c r="R9" s="23"/>
      <c r="S9" s="23"/>
      <c r="T9" s="23"/>
      <c r="U9" s="23"/>
      <c r="V9" s="23"/>
      <c r="W9" s="661"/>
      <c r="X9" s="23"/>
      <c r="Y9" s="108"/>
      <c r="Z9" s="58"/>
      <c r="AA9" s="666"/>
      <c r="AB9" s="23"/>
      <c r="AC9" s="228">
        <f>(AC10+AC11+AC12+AC13+AC14+AC15+AC16+AC17+AC18)/9</f>
        <v>0</v>
      </c>
      <c r="AD9" s="775">
        <v>3</v>
      </c>
      <c r="AE9" s="162"/>
      <c r="AF9" s="162"/>
      <c r="AG9" s="162"/>
      <c r="AH9" s="893"/>
    </row>
    <row r="10" spans="2:35" ht="15" customHeight="1" thickBot="1" x14ac:dyDescent="0.25">
      <c r="H10" s="27" t="s">
        <v>109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868"/>
      <c r="X10" s="28" t="s">
        <v>110</v>
      </c>
      <c r="Y10" s="868"/>
      <c r="Z10" s="59" t="s">
        <v>111</v>
      </c>
      <c r="AA10" s="870"/>
      <c r="AB10" s="28" t="s">
        <v>112</v>
      </c>
      <c r="AC10" s="723" t="b">
        <f t="shared" si="0"/>
        <v>0</v>
      </c>
      <c r="AD10" s="752">
        <v>1</v>
      </c>
      <c r="AE10" s="914"/>
      <c r="AF10" s="914"/>
      <c r="AG10" s="523">
        <v>3</v>
      </c>
      <c r="AH10" s="894"/>
    </row>
    <row r="11" spans="2:35" ht="15" customHeight="1" thickBot="1" x14ac:dyDescent="0.25">
      <c r="H11" s="27" t="s">
        <v>113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28" t="s">
        <v>114</v>
      </c>
      <c r="Y11" s="868"/>
      <c r="Z11" s="215" t="s">
        <v>433</v>
      </c>
      <c r="AA11" s="870"/>
      <c r="AB11" s="215" t="s">
        <v>434</v>
      </c>
      <c r="AC11" s="723" t="b">
        <f t="shared" si="0"/>
        <v>0</v>
      </c>
      <c r="AD11" s="752">
        <v>1</v>
      </c>
      <c r="AE11" s="914"/>
      <c r="AF11" s="914"/>
      <c r="AG11" s="523">
        <v>3</v>
      </c>
      <c r="AH11" s="894"/>
    </row>
    <row r="12" spans="2:35" ht="15" customHeight="1" thickBot="1" x14ac:dyDescent="0.25">
      <c r="H12" s="31" t="s">
        <v>436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868"/>
      <c r="X12" s="110" t="s">
        <v>24</v>
      </c>
      <c r="Y12" s="113"/>
      <c r="Z12" s="215"/>
      <c r="AA12" s="870"/>
      <c r="AB12" s="110" t="s">
        <v>25</v>
      </c>
      <c r="AC12" s="723" t="b">
        <f t="shared" si="0"/>
        <v>0</v>
      </c>
      <c r="AD12" s="752">
        <v>1</v>
      </c>
      <c r="AE12" s="914"/>
      <c r="AF12" s="914"/>
      <c r="AG12" s="523">
        <v>3</v>
      </c>
      <c r="AH12" s="894"/>
    </row>
    <row r="13" spans="2:35" ht="15" customHeight="1" thickBot="1" x14ac:dyDescent="0.25">
      <c r="H13" s="31" t="s">
        <v>437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68"/>
      <c r="X13" s="110" t="s">
        <v>24</v>
      </c>
      <c r="Y13" s="667"/>
      <c r="Z13" s="215"/>
      <c r="AA13" s="870"/>
      <c r="AB13" s="110" t="s">
        <v>25</v>
      </c>
      <c r="AC13" s="723" t="b">
        <f t="shared" si="0"/>
        <v>0</v>
      </c>
      <c r="AD13" s="752">
        <v>1</v>
      </c>
      <c r="AE13" s="914"/>
      <c r="AF13" s="914"/>
      <c r="AG13" s="523">
        <v>3</v>
      </c>
      <c r="AH13" s="894"/>
    </row>
    <row r="14" spans="2:35" ht="15" customHeight="1" thickBot="1" x14ac:dyDescent="0.25">
      <c r="H14" s="27" t="s">
        <v>115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8" t="s">
        <v>116</v>
      </c>
      <c r="Y14" s="108"/>
      <c r="Z14" s="28"/>
      <c r="AA14" s="870"/>
      <c r="AB14" s="28" t="s">
        <v>117</v>
      </c>
      <c r="AC14" s="723" t="b">
        <f t="shared" si="0"/>
        <v>0</v>
      </c>
      <c r="AD14" s="752">
        <v>1</v>
      </c>
      <c r="AE14" s="914"/>
      <c r="AF14" s="914"/>
      <c r="AG14" s="163">
        <v>1</v>
      </c>
      <c r="AH14" s="894"/>
    </row>
    <row r="15" spans="2:35" ht="15" customHeight="1" thickBot="1" x14ac:dyDescent="0.25">
      <c r="G15" s="167"/>
      <c r="H15" s="31" t="s">
        <v>435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28" t="s">
        <v>19</v>
      </c>
      <c r="Y15" s="665"/>
      <c r="Z15" s="28"/>
      <c r="AA15" s="870"/>
      <c r="AB15" s="28" t="s">
        <v>27</v>
      </c>
      <c r="AC15" s="723" t="b">
        <f t="shared" si="0"/>
        <v>0</v>
      </c>
      <c r="AD15" s="752">
        <v>1</v>
      </c>
      <c r="AE15" s="914"/>
      <c r="AF15" s="914"/>
      <c r="AG15" s="395">
        <v>1</v>
      </c>
      <c r="AH15" s="894"/>
    </row>
    <row r="16" spans="2:35" ht="15" customHeight="1" thickBot="1" x14ac:dyDescent="0.25">
      <c r="H16" s="27" t="s">
        <v>118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110" t="s">
        <v>24</v>
      </c>
      <c r="Y16" s="667"/>
      <c r="Z16" s="73"/>
      <c r="AA16" s="870"/>
      <c r="AB16" s="110" t="s">
        <v>25</v>
      </c>
      <c r="AC16" s="723" t="b">
        <f t="shared" si="0"/>
        <v>0</v>
      </c>
      <c r="AD16" s="752">
        <v>1</v>
      </c>
      <c r="AE16" s="914"/>
      <c r="AF16" s="914"/>
      <c r="AG16" s="395">
        <v>1</v>
      </c>
      <c r="AH16" s="894"/>
    </row>
    <row r="17" spans="7:36" ht="15" customHeight="1" thickBot="1" x14ac:dyDescent="0.25">
      <c r="H17" s="27" t="s">
        <v>1014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68"/>
      <c r="X17" s="110" t="s">
        <v>24</v>
      </c>
      <c r="Y17" s="665"/>
      <c r="Z17" s="73"/>
      <c r="AA17" s="870"/>
      <c r="AB17" s="110" t="s">
        <v>25</v>
      </c>
      <c r="AC17" s="723" t="b">
        <f t="shared" si="0"/>
        <v>0</v>
      </c>
      <c r="AD17" s="752">
        <v>1</v>
      </c>
      <c r="AE17" s="914"/>
      <c r="AF17" s="914"/>
      <c r="AG17" s="523">
        <v>3</v>
      </c>
      <c r="AH17" s="894"/>
    </row>
    <row r="18" spans="7:36" ht="15" customHeight="1" thickBot="1" x14ac:dyDescent="0.25">
      <c r="H18" s="31" t="s">
        <v>1203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868"/>
      <c r="X18" s="110" t="s">
        <v>24</v>
      </c>
      <c r="Y18" s="665"/>
      <c r="Z18" s="73"/>
      <c r="AA18" s="870"/>
      <c r="AB18" s="110" t="s">
        <v>25</v>
      </c>
      <c r="AC18" s="723" t="b">
        <f t="shared" si="0"/>
        <v>0</v>
      </c>
      <c r="AD18" s="752">
        <v>1</v>
      </c>
      <c r="AE18" s="914"/>
      <c r="AF18" s="914"/>
      <c r="AG18" s="523">
        <v>2</v>
      </c>
      <c r="AH18" s="894"/>
    </row>
    <row r="19" spans="7:36" ht="15" customHeight="1" thickBot="1" x14ac:dyDescent="0.25">
      <c r="H19" s="1290" t="s">
        <v>121</v>
      </c>
      <c r="I19" s="1291"/>
      <c r="J19" s="1291"/>
      <c r="K19" s="1291"/>
      <c r="L19" s="1291"/>
      <c r="M19" s="1291"/>
      <c r="N19" s="1291"/>
      <c r="O19" s="1291"/>
      <c r="P19" s="1292"/>
      <c r="Q19" s="28"/>
      <c r="R19" s="28"/>
      <c r="S19" s="28"/>
      <c r="T19" s="28"/>
      <c r="U19" s="28"/>
      <c r="V19" s="28"/>
      <c r="W19" s="661"/>
      <c r="X19" s="28"/>
      <c r="Y19" s="108"/>
      <c r="Z19" s="28"/>
      <c r="AA19" s="666"/>
      <c r="AB19" s="28"/>
      <c r="AC19" s="145" t="b">
        <f>AC20</f>
        <v>0</v>
      </c>
      <c r="AD19" s="132">
        <v>2</v>
      </c>
      <c r="AE19" s="163"/>
      <c r="AF19" s="163"/>
      <c r="AG19" s="163"/>
      <c r="AH19" s="894"/>
    </row>
    <row r="20" spans="7:36" ht="15" customHeight="1" thickBot="1" x14ac:dyDescent="0.25">
      <c r="H20" s="27" t="s">
        <v>120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868"/>
      <c r="X20" s="28" t="s">
        <v>34</v>
      </c>
      <c r="Y20" s="227"/>
      <c r="Z20" s="28"/>
      <c r="AA20" s="870"/>
      <c r="AB20" s="28" t="s">
        <v>35</v>
      </c>
      <c r="AC20" s="723" t="b">
        <f t="shared" si="0"/>
        <v>0</v>
      </c>
      <c r="AD20" s="752">
        <v>1</v>
      </c>
      <c r="AE20" s="914"/>
      <c r="AF20" s="914"/>
      <c r="AG20" s="396">
        <v>1</v>
      </c>
      <c r="AH20" s="894"/>
    </row>
    <row r="21" spans="7:36" ht="15" customHeight="1" thickTop="1" thickBot="1" x14ac:dyDescent="0.25">
      <c r="H21" s="95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41"/>
      <c r="X21" s="97"/>
      <c r="Y21" s="141"/>
      <c r="Z21" s="99" t="s">
        <v>349</v>
      </c>
      <c r="AA21" s="141"/>
      <c r="AB21" s="103"/>
      <c r="AC21" s="121">
        <f>(AC6*AD6+AC9*AD9+AC19*AD19)/(AD6+AD9+AD19)</f>
        <v>0</v>
      </c>
      <c r="AD21" s="135">
        <v>2</v>
      </c>
      <c r="AE21" s="861" t="str">
        <f>COUNTA(AE7:AE20)&amp;"/"&amp;12</f>
        <v>0/12</v>
      </c>
      <c r="AF21" s="861" t="str">
        <f>COUNTA(AF7:AF20)&amp;"/"&amp;12</f>
        <v>0/12</v>
      </c>
      <c r="AG21" s="174"/>
      <c r="AH21" s="98"/>
    </row>
    <row r="22" spans="7:36" ht="15" customHeight="1" thickTop="1" x14ac:dyDescent="0.2">
      <c r="AE22" s="1089"/>
      <c r="AF22" s="165"/>
      <c r="AG22" s="165"/>
    </row>
    <row r="23" spans="7:36" ht="15" customHeight="1" thickBot="1" x14ac:dyDescent="0.3">
      <c r="G23" s="3" t="s">
        <v>123</v>
      </c>
      <c r="AE23" s="1089"/>
      <c r="AF23" s="165"/>
      <c r="AG23" s="165"/>
    </row>
    <row r="24" spans="7:36" ht="15" customHeight="1" thickTop="1" thickBot="1" x14ac:dyDescent="0.25">
      <c r="H24" s="1107" t="s">
        <v>0</v>
      </c>
      <c r="I24" s="1108"/>
      <c r="J24" s="1108"/>
      <c r="K24" s="1108"/>
      <c r="L24" s="1108"/>
      <c r="M24" s="1108"/>
      <c r="N24" s="1108"/>
      <c r="O24" s="1108"/>
      <c r="P24" s="1108"/>
      <c r="Q24" s="1108"/>
      <c r="R24" s="1108"/>
      <c r="S24" s="1108"/>
      <c r="T24" s="1108"/>
      <c r="U24" s="1108"/>
      <c r="V24" s="1108"/>
      <c r="W24" s="14">
        <v>0</v>
      </c>
      <c r="X24" s="57"/>
      <c r="Y24" s="14">
        <v>1</v>
      </c>
      <c r="Z24" s="57"/>
      <c r="AA24" s="14">
        <v>3</v>
      </c>
      <c r="AB24" s="43"/>
      <c r="AC24" s="14" t="s">
        <v>18</v>
      </c>
      <c r="AD24" s="14" t="s">
        <v>1</v>
      </c>
      <c r="AE24" s="4" t="s">
        <v>390</v>
      </c>
      <c r="AF24" s="14" t="s">
        <v>389</v>
      </c>
      <c r="AG24" s="14" t="s">
        <v>1060</v>
      </c>
      <c r="AH24" s="60" t="s">
        <v>2</v>
      </c>
    </row>
    <row r="25" spans="7:36" ht="15" customHeight="1" thickTop="1" thickBot="1" x14ac:dyDescent="0.25">
      <c r="H25" s="1191" t="s">
        <v>124</v>
      </c>
      <c r="I25" s="1192"/>
      <c r="J25" s="1192"/>
      <c r="K25" s="119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679"/>
      <c r="X25" s="53"/>
      <c r="Y25" s="284"/>
      <c r="Z25" s="53"/>
      <c r="AA25" s="597"/>
      <c r="AB25" s="53"/>
      <c r="AC25" s="144">
        <f>(AC26+AC27+AC28+AC29+AC30)/5</f>
        <v>0</v>
      </c>
      <c r="AD25" s="130">
        <v>2</v>
      </c>
      <c r="AE25" s="161"/>
      <c r="AF25" s="161"/>
      <c r="AG25" s="161"/>
      <c r="AH25" s="892"/>
    </row>
    <row r="26" spans="7:36" ht="15" customHeight="1" thickBot="1" x14ac:dyDescent="0.25">
      <c r="H26" s="75" t="s">
        <v>108</v>
      </c>
      <c r="I26" s="76"/>
      <c r="J26" s="77"/>
      <c r="K26" s="77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868"/>
      <c r="X26" s="23" t="s">
        <v>88</v>
      </c>
      <c r="Y26" s="667"/>
      <c r="Z26" s="23"/>
      <c r="AA26" s="870"/>
      <c r="AB26" s="23" t="s">
        <v>112</v>
      </c>
      <c r="AC26" s="723" t="b">
        <f t="shared" ref="AC26:AC42" si="1">IF(W26="x",0,IF(Y26="x",1,IF(AA26="x",3)))</f>
        <v>0</v>
      </c>
      <c r="AD26" s="131">
        <v>1</v>
      </c>
      <c r="AE26" s="915"/>
      <c r="AF26" s="915"/>
      <c r="AG26" s="162">
        <v>65</v>
      </c>
      <c r="AH26" s="893"/>
    </row>
    <row r="27" spans="7:36" ht="15" customHeight="1" thickBot="1" x14ac:dyDescent="0.25">
      <c r="H27" s="27" t="s">
        <v>125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126</v>
      </c>
      <c r="Y27" s="665"/>
      <c r="Z27" s="28"/>
      <c r="AA27" s="870"/>
      <c r="AB27" s="68" t="s">
        <v>127</v>
      </c>
      <c r="AC27" s="723" t="b">
        <f t="shared" si="1"/>
        <v>0</v>
      </c>
      <c r="AD27" s="70">
        <v>1</v>
      </c>
      <c r="AE27" s="914"/>
      <c r="AF27" s="914"/>
      <c r="AG27" s="523">
        <v>36</v>
      </c>
      <c r="AH27" s="894"/>
    </row>
    <row r="28" spans="7:36" ht="15" customHeight="1" thickBot="1" x14ac:dyDescent="0.25">
      <c r="H28" s="27" t="s">
        <v>128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68"/>
      <c r="X28" s="28" t="s">
        <v>129</v>
      </c>
      <c r="Y28" s="665"/>
      <c r="Z28" s="28"/>
      <c r="AA28" s="870"/>
      <c r="AB28" s="28" t="s">
        <v>130</v>
      </c>
      <c r="AC28" s="723" t="b">
        <f t="shared" si="1"/>
        <v>0</v>
      </c>
      <c r="AD28" s="70">
        <v>1</v>
      </c>
      <c r="AE28" s="914"/>
      <c r="AF28" s="914"/>
      <c r="AG28" s="163">
        <v>65</v>
      </c>
      <c r="AH28" s="894"/>
    </row>
    <row r="29" spans="7:36" ht="15" customHeight="1" thickBot="1" x14ac:dyDescent="0.25">
      <c r="H29" s="27" t="s">
        <v>131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28" t="s">
        <v>24</v>
      </c>
      <c r="Y29" s="665"/>
      <c r="Z29" s="28"/>
      <c r="AA29" s="870"/>
      <c r="AB29" s="64" t="s">
        <v>25</v>
      </c>
      <c r="AC29" s="723" t="b">
        <f t="shared" si="1"/>
        <v>0</v>
      </c>
      <c r="AD29" s="70">
        <v>1</v>
      </c>
      <c r="AE29" s="914"/>
      <c r="AF29" s="914"/>
      <c r="AG29" s="163">
        <v>65</v>
      </c>
      <c r="AH29" s="894"/>
    </row>
    <row r="30" spans="7:36" ht="15" customHeight="1" thickBot="1" x14ac:dyDescent="0.25">
      <c r="H30" s="1188" t="s">
        <v>132</v>
      </c>
      <c r="I30" s="1187"/>
      <c r="J30" s="1187"/>
      <c r="K30" s="1187"/>
      <c r="L30" s="1187"/>
      <c r="M30" s="1187"/>
      <c r="N30" s="1187"/>
      <c r="O30" s="1187"/>
      <c r="P30" s="1187"/>
      <c r="Q30" s="1187"/>
      <c r="R30" s="1187"/>
      <c r="S30" s="1187"/>
      <c r="T30" s="1187"/>
      <c r="U30" s="1187"/>
      <c r="V30" s="1187"/>
      <c r="W30" s="868"/>
      <c r="X30" s="28" t="s">
        <v>24</v>
      </c>
      <c r="Y30" s="665"/>
      <c r="Z30" s="28"/>
      <c r="AA30" s="870"/>
      <c r="AB30" s="64" t="s">
        <v>25</v>
      </c>
      <c r="AC30" s="723" t="b">
        <f t="shared" si="1"/>
        <v>0</v>
      </c>
      <c r="AD30" s="70">
        <v>1</v>
      </c>
      <c r="AE30" s="914"/>
      <c r="AF30" s="914"/>
      <c r="AG30" s="544">
        <v>29</v>
      </c>
      <c r="AH30" s="894"/>
    </row>
    <row r="31" spans="7:36" ht="15" customHeight="1" thickBot="1" x14ac:dyDescent="0.3">
      <c r="H31" s="1158" t="s">
        <v>133</v>
      </c>
      <c r="I31" s="1159"/>
      <c r="J31" s="1160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69"/>
      <c r="X31" s="28"/>
      <c r="Y31" s="665"/>
      <c r="Z31" s="28"/>
      <c r="AA31" s="666"/>
      <c r="AB31" s="28"/>
      <c r="AC31" s="145">
        <f>(AC32+AC33+AC34+AC35)/4</f>
        <v>0</v>
      </c>
      <c r="AD31" s="133">
        <v>2</v>
      </c>
      <c r="AE31" s="163"/>
      <c r="AF31" s="163"/>
      <c r="AG31" s="163"/>
      <c r="AH31" s="894"/>
      <c r="AJ31" s="1082"/>
    </row>
    <row r="32" spans="7:36" ht="15" customHeight="1" thickBot="1" x14ac:dyDescent="0.25">
      <c r="H32" s="27" t="s">
        <v>135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868"/>
      <c r="X32" s="28" t="s">
        <v>24</v>
      </c>
      <c r="Y32" s="261"/>
      <c r="Z32" s="28"/>
      <c r="AA32" s="870"/>
      <c r="AB32" s="28" t="s">
        <v>25</v>
      </c>
      <c r="AC32" s="723" t="b">
        <f t="shared" si="1"/>
        <v>0</v>
      </c>
      <c r="AD32" s="70">
        <v>1</v>
      </c>
      <c r="AE32" s="914"/>
      <c r="AF32" s="914"/>
      <c r="AG32" s="544">
        <v>29</v>
      </c>
      <c r="AH32" s="894"/>
    </row>
    <row r="33" spans="1:34" ht="15" customHeight="1" thickBot="1" x14ac:dyDescent="0.25">
      <c r="H33" s="27" t="s">
        <v>136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868"/>
      <c r="X33" s="28" t="s">
        <v>24</v>
      </c>
      <c r="Y33" s="868"/>
      <c r="Z33" s="28" t="s">
        <v>358</v>
      </c>
      <c r="AA33" s="870"/>
      <c r="AB33" s="28" t="s">
        <v>25</v>
      </c>
      <c r="AC33" s="723" t="b">
        <f t="shared" si="1"/>
        <v>0</v>
      </c>
      <c r="AD33" s="70">
        <v>1</v>
      </c>
      <c r="AE33" s="914"/>
      <c r="AF33" s="914"/>
      <c r="AG33" s="163">
        <v>65</v>
      </c>
      <c r="AH33" s="894"/>
    </row>
    <row r="34" spans="1:34" ht="15" customHeight="1" thickBot="1" x14ac:dyDescent="0.25">
      <c r="H34" s="1196" t="s">
        <v>134</v>
      </c>
      <c r="I34" s="1197"/>
      <c r="J34" s="1197"/>
      <c r="K34" s="1197"/>
      <c r="L34" s="1197"/>
      <c r="M34" s="1197"/>
      <c r="N34" s="1197"/>
      <c r="O34" s="28"/>
      <c r="P34" s="28"/>
      <c r="Q34" s="28"/>
      <c r="R34" s="28"/>
      <c r="S34" s="28"/>
      <c r="T34" s="28"/>
      <c r="U34" s="28"/>
      <c r="V34" s="28"/>
      <c r="W34" s="868"/>
      <c r="X34" s="28" t="s">
        <v>24</v>
      </c>
      <c r="Y34" s="665"/>
      <c r="Z34" s="28"/>
      <c r="AA34" s="870"/>
      <c r="AB34" s="28" t="s">
        <v>25</v>
      </c>
      <c r="AC34" s="723" t="b">
        <f t="shared" si="1"/>
        <v>0</v>
      </c>
      <c r="AD34" s="70">
        <v>1</v>
      </c>
      <c r="AE34" s="914"/>
      <c r="AF34" s="914"/>
      <c r="AG34" s="544">
        <v>29</v>
      </c>
      <c r="AH34" s="894"/>
    </row>
    <row r="35" spans="1:34" ht="15" customHeight="1" thickBot="1" x14ac:dyDescent="0.25">
      <c r="H35" s="1188" t="s">
        <v>137</v>
      </c>
      <c r="I35" s="1187"/>
      <c r="J35" s="1187"/>
      <c r="K35" s="1187"/>
      <c r="L35" s="1187"/>
      <c r="M35" s="1187"/>
      <c r="N35" s="1187"/>
      <c r="O35" s="1187"/>
      <c r="P35" s="1187"/>
      <c r="Q35" s="1187"/>
      <c r="R35" s="1187"/>
      <c r="S35" s="1187"/>
      <c r="T35" s="1187"/>
      <c r="U35" s="1187"/>
      <c r="V35" s="1187"/>
      <c r="W35" s="868"/>
      <c r="X35" s="28" t="s">
        <v>24</v>
      </c>
      <c r="Y35" s="667"/>
      <c r="Z35" s="28"/>
      <c r="AA35" s="870"/>
      <c r="AB35" s="28" t="s">
        <v>25</v>
      </c>
      <c r="AC35" s="723" t="b">
        <f t="shared" si="1"/>
        <v>0</v>
      </c>
      <c r="AD35" s="70">
        <v>1</v>
      </c>
      <c r="AE35" s="914"/>
      <c r="AF35" s="914"/>
      <c r="AG35" s="544">
        <v>29</v>
      </c>
      <c r="AH35" s="894"/>
    </row>
    <row r="36" spans="1:34" ht="15" customHeight="1" thickBot="1" x14ac:dyDescent="0.25">
      <c r="H36" s="1158" t="s">
        <v>138</v>
      </c>
      <c r="I36" s="1159"/>
      <c r="J36" s="1159"/>
      <c r="K36" s="1159"/>
      <c r="L36" s="1159"/>
      <c r="M36" s="1159"/>
      <c r="N36" s="1160"/>
      <c r="O36" s="28"/>
      <c r="P36" s="28"/>
      <c r="Q36" s="28"/>
      <c r="R36" s="28"/>
      <c r="S36" s="28"/>
      <c r="T36" s="28"/>
      <c r="U36" s="28"/>
      <c r="V36" s="28"/>
      <c r="W36" s="369"/>
      <c r="X36" s="28"/>
      <c r="Y36" s="665"/>
      <c r="Z36" s="28"/>
      <c r="AA36" s="666"/>
      <c r="AB36" s="28"/>
      <c r="AC36" s="145">
        <f>(AC37+AC38+AC39+AC40+AC41+AC42)/6</f>
        <v>0</v>
      </c>
      <c r="AD36" s="133">
        <v>2</v>
      </c>
      <c r="AE36" s="163"/>
      <c r="AF36" s="163"/>
      <c r="AG36" s="163"/>
      <c r="AH36" s="894"/>
    </row>
    <row r="37" spans="1:34" ht="15" customHeight="1" thickBot="1" x14ac:dyDescent="0.25">
      <c r="H37" s="27" t="s">
        <v>139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868"/>
      <c r="X37" s="28" t="s">
        <v>25</v>
      </c>
      <c r="Y37" s="261"/>
      <c r="Z37" s="28"/>
      <c r="AA37" s="870"/>
      <c r="AB37" s="28" t="s">
        <v>24</v>
      </c>
      <c r="AC37" s="723" t="b">
        <f t="shared" si="1"/>
        <v>0</v>
      </c>
      <c r="AD37" s="70">
        <v>1</v>
      </c>
      <c r="AE37" s="966"/>
      <c r="AF37" s="966"/>
      <c r="AG37" s="177">
        <v>3</v>
      </c>
      <c r="AH37" s="898"/>
    </row>
    <row r="38" spans="1:34" ht="15" customHeight="1" thickBot="1" x14ac:dyDescent="0.25">
      <c r="H38" s="27" t="s">
        <v>120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868"/>
      <c r="X38" s="28" t="s">
        <v>34</v>
      </c>
      <c r="Y38" s="868"/>
      <c r="Z38" s="28"/>
      <c r="AA38" s="870"/>
      <c r="AB38" s="28" t="s">
        <v>35</v>
      </c>
      <c r="AC38" s="723" t="b">
        <f t="shared" si="1"/>
        <v>0</v>
      </c>
      <c r="AD38" s="710">
        <v>1</v>
      </c>
      <c r="AE38" s="914"/>
      <c r="AF38" s="914"/>
      <c r="AG38" s="163">
        <v>3</v>
      </c>
      <c r="AH38" s="894"/>
    </row>
    <row r="39" spans="1:34" ht="15" customHeight="1" thickBot="1" x14ac:dyDescent="0.25">
      <c r="G39" s="167"/>
      <c r="H39" s="31" t="s">
        <v>140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868"/>
      <c r="X39" s="28" t="s">
        <v>19</v>
      </c>
      <c r="Y39" s="868"/>
      <c r="Z39" s="28" t="s">
        <v>20</v>
      </c>
      <c r="AA39" s="870"/>
      <c r="AB39" s="28" t="s">
        <v>27</v>
      </c>
      <c r="AC39" s="723" t="b">
        <f t="shared" si="1"/>
        <v>0</v>
      </c>
      <c r="AD39" s="70">
        <v>1</v>
      </c>
      <c r="AE39" s="915"/>
      <c r="AF39" s="915"/>
      <c r="AG39" s="162">
        <v>3</v>
      </c>
      <c r="AH39" s="893"/>
    </row>
    <row r="40" spans="1:34" ht="15" customHeight="1" thickBot="1" x14ac:dyDescent="0.25">
      <c r="H40" s="31" t="s">
        <v>438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68"/>
      <c r="X40" s="110" t="s">
        <v>24</v>
      </c>
      <c r="Y40" s="113"/>
      <c r="Z40" s="28"/>
      <c r="AA40" s="870"/>
      <c r="AB40" s="110" t="s">
        <v>25</v>
      </c>
      <c r="AC40" s="723" t="b">
        <f t="shared" si="1"/>
        <v>0</v>
      </c>
      <c r="AD40" s="70">
        <v>1</v>
      </c>
      <c r="AE40" s="914"/>
      <c r="AF40" s="914"/>
      <c r="AG40" s="163">
        <v>3</v>
      </c>
      <c r="AH40" s="894"/>
    </row>
    <row r="41" spans="1:34" ht="15" customHeight="1" thickBot="1" x14ac:dyDescent="0.25">
      <c r="H41" s="31" t="s">
        <v>130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868"/>
      <c r="X41" s="110" t="s">
        <v>24</v>
      </c>
      <c r="Y41" s="203"/>
      <c r="Z41" s="28"/>
      <c r="AA41" s="870"/>
      <c r="AB41" s="110" t="s">
        <v>25</v>
      </c>
      <c r="AC41" s="723" t="b">
        <f t="shared" si="1"/>
        <v>0</v>
      </c>
      <c r="AD41" s="70">
        <v>1</v>
      </c>
      <c r="AE41" s="914"/>
      <c r="AF41" s="914"/>
      <c r="AG41" s="163">
        <v>65</v>
      </c>
      <c r="AH41" s="894"/>
    </row>
    <row r="42" spans="1:34" ht="15" customHeight="1" thickBot="1" x14ac:dyDescent="0.25">
      <c r="H42" s="27" t="s">
        <v>141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868"/>
      <c r="X42" s="28" t="s">
        <v>142</v>
      </c>
      <c r="Y42" s="868"/>
      <c r="Z42" s="59" t="s">
        <v>143</v>
      </c>
      <c r="AA42" s="870"/>
      <c r="AB42" s="28" t="s">
        <v>27</v>
      </c>
      <c r="AC42" s="723" t="b">
        <f t="shared" si="1"/>
        <v>0</v>
      </c>
      <c r="AD42" s="70">
        <v>1</v>
      </c>
      <c r="AE42" s="966"/>
      <c r="AF42" s="966"/>
      <c r="AG42" s="177"/>
      <c r="AH42" s="898"/>
    </row>
    <row r="43" spans="1:34" ht="15" customHeight="1" thickBot="1" x14ac:dyDescent="0.25">
      <c r="H43" s="1123" t="s">
        <v>439</v>
      </c>
      <c r="I43" s="1159"/>
      <c r="J43" s="1159"/>
      <c r="K43" s="1160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369"/>
      <c r="X43" s="28"/>
      <c r="Y43" s="108"/>
      <c r="Z43" s="28"/>
      <c r="AA43" s="666"/>
      <c r="AB43" s="28"/>
      <c r="AC43" s="145">
        <f>(AC45+AC46)/2</f>
        <v>0</v>
      </c>
      <c r="AD43" s="133">
        <v>1</v>
      </c>
      <c r="AE43" s="163"/>
      <c r="AF43" s="163"/>
      <c r="AG43" s="163"/>
      <c r="AH43" s="894"/>
    </row>
    <row r="44" spans="1:34" ht="15" customHeight="1" thickBot="1" x14ac:dyDescent="0.25">
      <c r="H44" s="27" t="s">
        <v>147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59" t="s">
        <v>148</v>
      </c>
      <c r="Y44" s="868"/>
      <c r="Z44" s="59" t="s">
        <v>144</v>
      </c>
      <c r="AA44" s="870"/>
      <c r="AB44" s="59" t="s">
        <v>146</v>
      </c>
      <c r="AC44" s="273"/>
      <c r="AD44" s="70"/>
      <c r="AE44" s="163"/>
      <c r="AF44" s="163"/>
      <c r="AG44" s="163"/>
      <c r="AH44" s="894"/>
    </row>
    <row r="45" spans="1:34" ht="15" customHeight="1" thickBot="1" x14ac:dyDescent="0.25"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69"/>
      <c r="X45" s="28"/>
      <c r="Y45" s="870"/>
      <c r="Z45" s="59" t="s">
        <v>145</v>
      </c>
      <c r="AA45" s="666"/>
      <c r="AB45" s="59"/>
      <c r="AC45" s="723" t="b">
        <f t="shared" ref="AC45:AC46" si="2">IF(W45="x",0,IF(Y45="x",1,IF(AA45="x",3)))</f>
        <v>0</v>
      </c>
      <c r="AD45" s="70">
        <v>1</v>
      </c>
      <c r="AE45" s="914"/>
      <c r="AF45" s="914"/>
      <c r="AG45" s="163"/>
      <c r="AH45" s="894"/>
    </row>
    <row r="46" spans="1:34" ht="15" customHeight="1" thickBot="1" x14ac:dyDescent="0.25">
      <c r="H46" s="104" t="s">
        <v>149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868"/>
      <c r="X46" s="389" t="s">
        <v>150</v>
      </c>
      <c r="Y46" s="868"/>
      <c r="Z46" s="389" t="s">
        <v>151</v>
      </c>
      <c r="AA46" s="870"/>
      <c r="AB46" s="389" t="s">
        <v>152</v>
      </c>
      <c r="AC46" s="723" t="b">
        <f t="shared" si="2"/>
        <v>0</v>
      </c>
      <c r="AD46" s="134">
        <v>1</v>
      </c>
      <c r="AE46" s="919"/>
      <c r="AF46" s="919"/>
      <c r="AG46" s="162">
        <v>37</v>
      </c>
      <c r="AH46" s="896"/>
    </row>
    <row r="47" spans="1:34" ht="15" customHeight="1" thickBot="1" x14ac:dyDescent="0.25">
      <c r="A47" s="388"/>
      <c r="B47" s="388"/>
      <c r="C47" s="388"/>
      <c r="D47" s="388"/>
      <c r="E47" s="388"/>
      <c r="F47" s="388"/>
      <c r="G47" s="388"/>
      <c r="H47" s="1123" t="s">
        <v>440</v>
      </c>
      <c r="I47" s="1159"/>
      <c r="J47" s="1159"/>
      <c r="K47" s="1160"/>
      <c r="L47" s="390"/>
      <c r="M47" s="391"/>
      <c r="N47" s="391"/>
      <c r="O47" s="391"/>
      <c r="P47" s="51"/>
      <c r="Q47" s="392"/>
      <c r="R47" s="51"/>
      <c r="S47" s="392"/>
      <c r="T47" s="51"/>
      <c r="U47" s="392"/>
      <c r="V47" s="393"/>
      <c r="W47" s="108"/>
      <c r="X47" s="28"/>
      <c r="Y47" s="667"/>
      <c r="Z47" s="28"/>
      <c r="AA47" s="108"/>
      <c r="AB47" s="28"/>
      <c r="AC47" s="145">
        <f>(AC51+AC52+AC53+AC54+AC55+AC56)/6</f>
        <v>0</v>
      </c>
      <c r="AD47" s="133">
        <v>2</v>
      </c>
      <c r="AE47" s="70"/>
      <c r="AF47" s="13"/>
      <c r="AG47" s="35"/>
      <c r="AH47" s="949"/>
    </row>
    <row r="48" spans="1:34" ht="15" customHeight="1" thickBot="1" x14ac:dyDescent="0.25">
      <c r="H48" s="31" t="s">
        <v>40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868"/>
      <c r="X48" s="110" t="s">
        <v>25</v>
      </c>
      <c r="Y48" s="681"/>
      <c r="Z48" s="110"/>
      <c r="AA48" s="870"/>
      <c r="AB48" s="110" t="s">
        <v>24</v>
      </c>
      <c r="AC48" s="397"/>
      <c r="AD48" s="163"/>
      <c r="AE48" s="395"/>
      <c r="AF48" s="395"/>
      <c r="AG48" s="538"/>
      <c r="AH48" s="949"/>
    </row>
    <row r="49" spans="7:46" ht="15" customHeight="1" thickBot="1" x14ac:dyDescent="0.25">
      <c r="H49" s="31" t="s">
        <v>1208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868"/>
      <c r="X49" s="110" t="s">
        <v>1209</v>
      </c>
      <c r="Y49" s="681"/>
      <c r="Z49" s="110"/>
      <c r="AA49" s="870"/>
      <c r="AB49" s="110" t="s">
        <v>1210</v>
      </c>
      <c r="AC49" s="397"/>
      <c r="AD49" s="163"/>
      <c r="AE49" s="395"/>
      <c r="AF49" s="395"/>
      <c r="AG49" s="538"/>
      <c r="AH49" s="949"/>
    </row>
    <row r="50" spans="7:46" ht="15" customHeight="1" thickBot="1" x14ac:dyDescent="0.25">
      <c r="H50" s="31" t="s">
        <v>441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369"/>
      <c r="X50" s="110"/>
      <c r="Y50" s="681"/>
      <c r="Z50" s="110"/>
      <c r="AA50" s="684"/>
      <c r="AB50" s="110"/>
      <c r="AC50" s="397"/>
      <c r="AD50" s="163"/>
      <c r="AE50" s="395"/>
      <c r="AF50" s="395"/>
      <c r="AG50" s="538"/>
      <c r="AH50" s="949"/>
    </row>
    <row r="51" spans="7:46" ht="15" customHeight="1" thickBot="1" x14ac:dyDescent="0.25">
      <c r="H51" s="204" t="s">
        <v>1090</v>
      </c>
      <c r="I51" s="28"/>
      <c r="J51" s="28"/>
      <c r="K51" s="28"/>
      <c r="L51" s="28"/>
      <c r="M51" s="28"/>
      <c r="N51" s="28"/>
      <c r="O51" s="28"/>
      <c r="P51" s="28"/>
      <c r="Q51" s="28"/>
      <c r="R51" s="110"/>
      <c r="S51" s="28"/>
      <c r="T51" s="28"/>
      <c r="U51" s="28"/>
      <c r="V51" s="28"/>
      <c r="W51" s="868"/>
      <c r="X51" s="110" t="s">
        <v>25</v>
      </c>
      <c r="Y51" s="681"/>
      <c r="Z51" s="110"/>
      <c r="AA51" s="870"/>
      <c r="AB51" s="110" t="s">
        <v>24</v>
      </c>
      <c r="AC51" s="723" t="b">
        <f t="shared" ref="AC51:AC56" si="3">IF(W51="x",0,IF(Y51="x",1,IF(AA51="x",3)))</f>
        <v>0</v>
      </c>
      <c r="AD51" s="163">
        <v>1</v>
      </c>
      <c r="AE51" s="1029"/>
      <c r="AF51" s="1029"/>
      <c r="AG51" s="639">
        <v>3</v>
      </c>
      <c r="AH51" s="949"/>
    </row>
    <row r="52" spans="7:46" ht="15" customHeight="1" thickBot="1" x14ac:dyDescent="0.25">
      <c r="H52" s="204" t="s">
        <v>1205</v>
      </c>
      <c r="I52" s="28"/>
      <c r="J52" s="28"/>
      <c r="K52" s="28"/>
      <c r="L52" s="28"/>
      <c r="M52" s="28"/>
      <c r="N52" s="28"/>
      <c r="O52" s="28"/>
      <c r="P52" s="28"/>
      <c r="Q52" s="28"/>
      <c r="R52" s="110"/>
      <c r="S52" s="28"/>
      <c r="T52" s="28"/>
      <c r="U52" s="28"/>
      <c r="V52" s="28"/>
      <c r="W52" s="868"/>
      <c r="X52" s="717" t="s">
        <v>25</v>
      </c>
      <c r="Y52" s="681"/>
      <c r="Z52" s="110"/>
      <c r="AA52" s="870"/>
      <c r="AB52" s="717" t="s">
        <v>24</v>
      </c>
      <c r="AC52" s="723" t="b">
        <f t="shared" si="3"/>
        <v>0</v>
      </c>
      <c r="AD52" s="163">
        <v>1</v>
      </c>
      <c r="AE52" s="1029"/>
      <c r="AF52" s="1029"/>
      <c r="AG52" s="639">
        <v>3</v>
      </c>
      <c r="AH52" s="1015"/>
    </row>
    <row r="53" spans="7:46" ht="15" customHeight="1" thickBot="1" x14ac:dyDescent="0.25">
      <c r="H53" s="204" t="s">
        <v>1206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868"/>
      <c r="X53" s="110" t="s">
        <v>25</v>
      </c>
      <c r="Y53" s="681"/>
      <c r="Z53" s="110"/>
      <c r="AA53" s="870"/>
      <c r="AB53" s="110" t="s">
        <v>24</v>
      </c>
      <c r="AC53" s="723" t="b">
        <f t="shared" si="3"/>
        <v>0</v>
      </c>
      <c r="AD53" s="163">
        <v>1</v>
      </c>
      <c r="AE53" s="1029"/>
      <c r="AF53" s="1029"/>
      <c r="AG53" s="639"/>
      <c r="AH53" s="949"/>
    </row>
    <row r="54" spans="7:46" ht="15" customHeight="1" thickBot="1" x14ac:dyDescent="0.25">
      <c r="H54" s="204" t="s">
        <v>1207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868"/>
      <c r="X54" s="110" t="s">
        <v>24</v>
      </c>
      <c r="Y54" s="681"/>
      <c r="Z54" s="110"/>
      <c r="AA54" s="870"/>
      <c r="AB54" s="110" t="s">
        <v>25</v>
      </c>
      <c r="AC54" s="723" t="b">
        <f t="shared" si="3"/>
        <v>0</v>
      </c>
      <c r="AD54" s="163">
        <v>1</v>
      </c>
      <c r="AE54" s="1029"/>
      <c r="AF54" s="1029"/>
      <c r="AG54" s="639" t="s">
        <v>1274</v>
      </c>
      <c r="AH54" s="949"/>
      <c r="AT54" s="645" t="s">
        <v>1279</v>
      </c>
    </row>
    <row r="55" spans="7:46" ht="15" customHeight="1" thickBot="1" x14ac:dyDescent="0.25">
      <c r="H55" s="204" t="s">
        <v>442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869"/>
      <c r="X55" s="110" t="s">
        <v>26</v>
      </c>
      <c r="Y55" s="681"/>
      <c r="Z55" s="110"/>
      <c r="AA55" s="872"/>
      <c r="AB55" s="110" t="s">
        <v>639</v>
      </c>
      <c r="AC55" s="723" t="b">
        <f t="shared" si="3"/>
        <v>0</v>
      </c>
      <c r="AD55" s="163">
        <v>1</v>
      </c>
      <c r="AE55" s="1029"/>
      <c r="AF55" s="1029"/>
      <c r="AG55" s="639">
        <v>66</v>
      </c>
      <c r="AH55" s="949"/>
    </row>
    <row r="56" spans="7:46" ht="15" customHeight="1" thickBot="1" x14ac:dyDescent="0.25">
      <c r="H56" s="394" t="s">
        <v>443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900"/>
      <c r="X56" s="311" t="s">
        <v>26</v>
      </c>
      <c r="Y56" s="682"/>
      <c r="Z56" s="311"/>
      <c r="AA56" s="901"/>
      <c r="AB56" s="311" t="s">
        <v>639</v>
      </c>
      <c r="AC56" s="723" t="b">
        <f t="shared" si="3"/>
        <v>0</v>
      </c>
      <c r="AD56" s="176">
        <v>1</v>
      </c>
      <c r="AE56" s="1030"/>
      <c r="AF56" s="1030"/>
      <c r="AG56" s="640">
        <v>66</v>
      </c>
      <c r="AH56" s="897"/>
    </row>
    <row r="57" spans="7:46" ht="15" customHeight="1" thickTop="1" thickBot="1" x14ac:dyDescent="0.25">
      <c r="H57" s="95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141"/>
      <c r="X57" s="97"/>
      <c r="Y57" s="141"/>
      <c r="Z57" s="99" t="s">
        <v>761</v>
      </c>
      <c r="AA57" s="141"/>
      <c r="AB57" s="103"/>
      <c r="AC57" s="121">
        <f>(AC25*AD25+AC31*AD31+AC36*AD36+AC43*AD43+AC47*AD47)/(AD25+AD31+AD36+AD43+AD47)</f>
        <v>0</v>
      </c>
      <c r="AD57" s="135">
        <v>2</v>
      </c>
      <c r="AE57" s="861" t="str">
        <f>COUNTA(AE26:AE56)&amp;"/"&amp;23</f>
        <v>0/23</v>
      </c>
      <c r="AF57" s="861" t="str">
        <f>COUNTA(AF26:AF56)&amp;"/"&amp;23</f>
        <v>0/23</v>
      </c>
      <c r="AG57" s="174"/>
      <c r="AH57" s="98"/>
    </row>
    <row r="58" spans="7:46" ht="15" customHeight="1" thickTop="1" x14ac:dyDescent="0.2">
      <c r="H58" s="22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08"/>
      <c r="X58" s="15"/>
      <c r="Y58" s="108"/>
      <c r="Z58" s="223"/>
      <c r="AA58" s="108"/>
      <c r="AB58" s="223"/>
      <c r="AC58" s="126"/>
      <c r="AD58" s="160"/>
      <c r="AE58" s="224"/>
      <c r="AF58" s="224"/>
      <c r="AG58" s="224"/>
      <c r="AH58" s="6"/>
    </row>
    <row r="59" spans="7:46" ht="15" customHeight="1" thickBot="1" x14ac:dyDescent="0.3">
      <c r="G59" s="3" t="s">
        <v>154</v>
      </c>
      <c r="AE59" s="1089"/>
      <c r="AF59" s="165"/>
      <c r="AG59" s="165"/>
    </row>
    <row r="60" spans="7:46" ht="15" customHeight="1" thickTop="1" thickBot="1" x14ac:dyDescent="0.25">
      <c r="H60" s="1107" t="s">
        <v>0</v>
      </c>
      <c r="I60" s="1108"/>
      <c r="J60" s="1108"/>
      <c r="K60" s="1108"/>
      <c r="L60" s="1108"/>
      <c r="M60" s="1108"/>
      <c r="N60" s="1108"/>
      <c r="O60" s="1108"/>
      <c r="P60" s="1108"/>
      <c r="Q60" s="1108"/>
      <c r="R60" s="1108"/>
      <c r="S60" s="1108"/>
      <c r="T60" s="1108"/>
      <c r="U60" s="1108"/>
      <c r="V60" s="1108"/>
      <c r="W60" s="14">
        <v>0</v>
      </c>
      <c r="X60" s="57"/>
      <c r="Y60" s="14">
        <v>1</v>
      </c>
      <c r="Z60" s="57"/>
      <c r="AA60" s="14">
        <v>3</v>
      </c>
      <c r="AB60" s="43"/>
      <c r="AC60" s="14" t="s">
        <v>18</v>
      </c>
      <c r="AD60" s="14" t="s">
        <v>1</v>
      </c>
      <c r="AE60" s="4" t="s">
        <v>390</v>
      </c>
      <c r="AF60" s="14" t="s">
        <v>389</v>
      </c>
      <c r="AG60" s="14" t="s">
        <v>1060</v>
      </c>
      <c r="AH60" s="60" t="s">
        <v>2</v>
      </c>
    </row>
    <row r="61" spans="7:46" ht="15" customHeight="1" thickTop="1" thickBot="1" x14ac:dyDescent="0.25">
      <c r="H61" s="1191" t="s">
        <v>153</v>
      </c>
      <c r="I61" s="1192"/>
      <c r="J61" s="1192"/>
      <c r="K61" s="1192"/>
      <c r="L61" s="1192"/>
      <c r="M61" s="1192"/>
      <c r="N61" s="1193"/>
      <c r="O61" s="53"/>
      <c r="P61" s="53"/>
      <c r="Q61" s="53"/>
      <c r="R61" s="53"/>
      <c r="S61" s="53"/>
      <c r="T61" s="53"/>
      <c r="U61" s="53"/>
      <c r="V61" s="53"/>
      <c r="W61" s="679"/>
      <c r="X61" s="53"/>
      <c r="Y61" s="264"/>
      <c r="Z61" s="53"/>
      <c r="AA61" s="264"/>
      <c r="AB61" s="53"/>
      <c r="AC61" s="144">
        <f>(AC62+AC63+AC65+AC67+AC64+AC66+AC69+AC70+AC68)/9</f>
        <v>0</v>
      </c>
      <c r="AD61" s="130">
        <v>2</v>
      </c>
      <c r="AE61" s="161"/>
      <c r="AF61" s="161"/>
      <c r="AG61" s="161"/>
      <c r="AH61" s="892"/>
    </row>
    <row r="62" spans="7:46" ht="15" customHeight="1" thickBot="1" x14ac:dyDescent="0.25">
      <c r="H62" s="339" t="s">
        <v>445</v>
      </c>
      <c r="I62" s="167"/>
      <c r="J62" s="77"/>
      <c r="K62" s="77"/>
      <c r="L62" s="77"/>
      <c r="M62" s="77"/>
      <c r="N62" s="77"/>
      <c r="O62" s="23"/>
      <c r="P62" s="23"/>
      <c r="Q62" s="23"/>
      <c r="R62" s="23"/>
      <c r="S62" s="23"/>
      <c r="T62" s="23"/>
      <c r="U62" s="23"/>
      <c r="V62" s="23"/>
      <c r="W62" s="868"/>
      <c r="X62" s="23" t="s">
        <v>24</v>
      </c>
      <c r="Y62" s="203"/>
      <c r="Z62" s="6"/>
      <c r="AA62" s="870"/>
      <c r="AB62" s="23" t="s">
        <v>25</v>
      </c>
      <c r="AC62" s="723" t="b">
        <f t="shared" ref="AC62:AC83" si="4">IF(W62="x",0,IF(Y62="x",1,IF(AA62="x",3)))</f>
        <v>0</v>
      </c>
      <c r="AD62" s="162">
        <v>1</v>
      </c>
      <c r="AE62" s="915"/>
      <c r="AF62" s="915"/>
      <c r="AG62" s="525">
        <v>7</v>
      </c>
      <c r="AH62" s="893"/>
    </row>
    <row r="63" spans="7:46" ht="15" customHeight="1" thickBot="1" x14ac:dyDescent="0.25">
      <c r="G63" s="167"/>
      <c r="H63" s="27" t="s">
        <v>155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868"/>
      <c r="X63" s="28" t="s">
        <v>159</v>
      </c>
      <c r="Y63" s="868"/>
      <c r="Z63" s="20" t="s">
        <v>95</v>
      </c>
      <c r="AA63" s="870"/>
      <c r="AB63" s="28" t="s">
        <v>160</v>
      </c>
      <c r="AC63" s="723" t="b">
        <f t="shared" si="4"/>
        <v>0</v>
      </c>
      <c r="AD63" s="70">
        <v>1</v>
      </c>
      <c r="AE63" s="914"/>
      <c r="AF63" s="914"/>
      <c r="AG63" s="395">
        <v>1</v>
      </c>
      <c r="AH63" s="894"/>
    </row>
    <row r="64" spans="7:46" ht="15" customHeight="1" thickBot="1" x14ac:dyDescent="0.25">
      <c r="H64" s="27" t="s">
        <v>157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868"/>
      <c r="X64" s="28" t="s">
        <v>34</v>
      </c>
      <c r="Y64" s="868"/>
      <c r="Z64" s="90" t="s">
        <v>249</v>
      </c>
      <c r="AA64" s="870"/>
      <c r="AB64" s="91" t="s">
        <v>250</v>
      </c>
      <c r="AC64" s="723" t="b">
        <f t="shared" si="4"/>
        <v>0</v>
      </c>
      <c r="AD64" s="70">
        <v>1</v>
      </c>
      <c r="AE64" s="914"/>
      <c r="AF64" s="914"/>
      <c r="AG64" s="523">
        <v>7</v>
      </c>
      <c r="AH64" s="894"/>
    </row>
    <row r="65" spans="1:34" ht="15" customHeight="1" thickBot="1" x14ac:dyDescent="0.25"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889"/>
      <c r="X65" s="110" t="s">
        <v>1211</v>
      </c>
      <c r="Y65" s="868"/>
      <c r="Z65" s="90"/>
      <c r="AA65" s="887"/>
      <c r="AB65" s="110" t="s">
        <v>1212</v>
      </c>
      <c r="AC65" s="723" t="b">
        <f t="shared" si="4"/>
        <v>0</v>
      </c>
      <c r="AD65" s="70">
        <v>1</v>
      </c>
      <c r="AE65" s="914"/>
      <c r="AF65" s="914"/>
      <c r="AG65" s="523"/>
      <c r="AH65" s="894"/>
    </row>
    <row r="66" spans="1:34" ht="15" customHeight="1" thickBot="1" x14ac:dyDescent="0.25">
      <c r="H66" s="27" t="s">
        <v>446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889"/>
      <c r="X66" s="28" t="s">
        <v>39</v>
      </c>
      <c r="Y66" s="868"/>
      <c r="Z66" s="41"/>
      <c r="AA66" s="887"/>
      <c r="AB66" s="28" t="s">
        <v>35</v>
      </c>
      <c r="AC66" s="723" t="b">
        <f t="shared" si="4"/>
        <v>0</v>
      </c>
      <c r="AD66" s="70">
        <v>1</v>
      </c>
      <c r="AE66" s="914"/>
      <c r="AF66" s="914"/>
      <c r="AG66" s="523">
        <v>7</v>
      </c>
      <c r="AH66" s="894"/>
    </row>
    <row r="67" spans="1:34" ht="15" customHeight="1" thickBot="1" x14ac:dyDescent="0.25">
      <c r="H67" s="27" t="s">
        <v>447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868"/>
      <c r="X67" s="28" t="s">
        <v>39</v>
      </c>
      <c r="Y67" s="868"/>
      <c r="Z67" s="41" t="s">
        <v>40</v>
      </c>
      <c r="AA67" s="870"/>
      <c r="AB67" s="28" t="s">
        <v>161</v>
      </c>
      <c r="AC67" s="723" t="b">
        <f t="shared" si="4"/>
        <v>0</v>
      </c>
      <c r="AD67" s="70">
        <v>1</v>
      </c>
      <c r="AE67" s="914"/>
      <c r="AF67" s="914"/>
      <c r="AG67" s="523">
        <v>7</v>
      </c>
      <c r="AH67" s="894"/>
    </row>
    <row r="68" spans="1:34" ht="15" customHeight="1" thickBot="1" x14ac:dyDescent="0.25">
      <c r="H68" s="27" t="s">
        <v>450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868"/>
      <c r="X68" s="28" t="s">
        <v>24</v>
      </c>
      <c r="Y68" s="667"/>
      <c r="Z68" s="23"/>
      <c r="AA68" s="870"/>
      <c r="AB68" s="23" t="s">
        <v>25</v>
      </c>
      <c r="AC68" s="723" t="b">
        <f t="shared" si="4"/>
        <v>0</v>
      </c>
      <c r="AD68" s="70">
        <v>1</v>
      </c>
      <c r="AE68" s="914"/>
      <c r="AF68" s="914"/>
      <c r="AG68" s="618" t="s">
        <v>1273</v>
      </c>
      <c r="AH68" s="894"/>
    </row>
    <row r="69" spans="1:34" ht="15" customHeight="1" thickBot="1" x14ac:dyDescent="0.25">
      <c r="H69" s="27" t="s">
        <v>448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868"/>
      <c r="X69" s="28" t="s">
        <v>24</v>
      </c>
      <c r="Y69" s="667"/>
      <c r="Z69" s="23"/>
      <c r="AA69" s="870"/>
      <c r="AB69" s="23" t="s">
        <v>25</v>
      </c>
      <c r="AC69" s="723" t="b">
        <f t="shared" si="4"/>
        <v>0</v>
      </c>
      <c r="AD69" s="70">
        <v>1</v>
      </c>
      <c r="AE69" s="914"/>
      <c r="AF69" s="914"/>
      <c r="AG69" s="523">
        <v>37</v>
      </c>
      <c r="AH69" s="894"/>
    </row>
    <row r="70" spans="1:34" ht="15" customHeight="1" thickBot="1" x14ac:dyDescent="0.25">
      <c r="H70" s="27" t="s">
        <v>449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868"/>
      <c r="X70" s="28" t="s">
        <v>24</v>
      </c>
      <c r="Y70" s="667"/>
      <c r="Z70" s="23"/>
      <c r="AA70" s="870"/>
      <c r="AB70" s="23" t="s">
        <v>25</v>
      </c>
      <c r="AC70" s="723" t="b">
        <f t="shared" si="4"/>
        <v>0</v>
      </c>
      <c r="AD70" s="70">
        <v>1</v>
      </c>
      <c r="AE70" s="914"/>
      <c r="AF70" s="914"/>
      <c r="AG70" s="523">
        <v>37</v>
      </c>
      <c r="AH70" s="894"/>
    </row>
    <row r="71" spans="1:34" ht="15" customHeight="1" thickBot="1" x14ac:dyDescent="0.25">
      <c r="H71" s="1158" t="s">
        <v>158</v>
      </c>
      <c r="I71" s="1159"/>
      <c r="J71" s="1159"/>
      <c r="K71" s="1159"/>
      <c r="L71" s="1159"/>
      <c r="M71" s="1159"/>
      <c r="N71" s="28"/>
      <c r="O71" s="28"/>
      <c r="P71" s="28"/>
      <c r="Q71" s="28"/>
      <c r="R71" s="28"/>
      <c r="S71" s="28"/>
      <c r="T71" s="28"/>
      <c r="U71" s="28"/>
      <c r="V71" s="28"/>
      <c r="W71" s="369"/>
      <c r="X71" s="28"/>
      <c r="Y71" s="108"/>
      <c r="Z71" s="23"/>
      <c r="AA71" s="108"/>
      <c r="AB71" s="23"/>
      <c r="AC71" s="145">
        <f>(AC72+AC73+AC74+AC75+AC76+AC77+AC78)/7</f>
        <v>0</v>
      </c>
      <c r="AD71" s="133">
        <v>2</v>
      </c>
      <c r="AE71" s="163"/>
      <c r="AF71" s="163"/>
      <c r="AG71" s="163"/>
      <c r="AH71" s="894"/>
    </row>
    <row r="72" spans="1:34" ht="15" customHeight="1" thickBot="1" x14ac:dyDescent="0.25">
      <c r="G72" s="167"/>
      <c r="H72" s="27" t="s">
        <v>155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868"/>
      <c r="X72" s="28" t="s">
        <v>159</v>
      </c>
      <c r="Y72" s="868"/>
      <c r="Z72" s="28" t="s">
        <v>95</v>
      </c>
      <c r="AA72" s="870"/>
      <c r="AB72" s="28" t="s">
        <v>160</v>
      </c>
      <c r="AC72" s="723" t="b">
        <f t="shared" si="4"/>
        <v>0</v>
      </c>
      <c r="AD72" s="70">
        <v>1</v>
      </c>
      <c r="AE72" s="914"/>
      <c r="AF72" s="914"/>
      <c r="AG72" s="395">
        <v>1</v>
      </c>
      <c r="AH72" s="894"/>
    </row>
    <row r="73" spans="1:34" ht="15" customHeight="1" thickBot="1" x14ac:dyDescent="0.25">
      <c r="H73" s="27" t="s">
        <v>156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868"/>
      <c r="X73" s="28" t="s">
        <v>39</v>
      </c>
      <c r="Y73" s="868"/>
      <c r="Z73" s="28"/>
      <c r="AA73" s="870"/>
      <c r="AB73" s="28" t="s">
        <v>35</v>
      </c>
      <c r="AC73" s="723" t="b">
        <f t="shared" si="4"/>
        <v>0</v>
      </c>
      <c r="AD73" s="70">
        <v>1</v>
      </c>
      <c r="AE73" s="914"/>
      <c r="AF73" s="914"/>
      <c r="AG73" s="523">
        <v>7</v>
      </c>
      <c r="AH73" s="894"/>
    </row>
    <row r="74" spans="1:34" ht="15" customHeight="1" thickBot="1" x14ac:dyDescent="0.25">
      <c r="H74" s="31" t="s">
        <v>1213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868"/>
      <c r="X74" s="28" t="s">
        <v>39</v>
      </c>
      <c r="Y74" s="868"/>
      <c r="Z74" s="28" t="s">
        <v>40</v>
      </c>
      <c r="AA74" s="870"/>
      <c r="AB74" s="28" t="s">
        <v>161</v>
      </c>
      <c r="AC74" s="723" t="b">
        <f t="shared" si="4"/>
        <v>0</v>
      </c>
      <c r="AD74" s="70">
        <v>1</v>
      </c>
      <c r="AE74" s="914"/>
      <c r="AF74" s="914"/>
      <c r="AG74" s="523">
        <v>7</v>
      </c>
      <c r="AH74" s="894"/>
    </row>
    <row r="75" spans="1:34" ht="15" customHeight="1" thickBot="1" x14ac:dyDescent="0.25">
      <c r="H75" s="119" t="s">
        <v>157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889"/>
      <c r="X75" s="20" t="s">
        <v>34</v>
      </c>
      <c r="Y75" s="868"/>
      <c r="Z75" s="189" t="s">
        <v>249</v>
      </c>
      <c r="AA75" s="887"/>
      <c r="AB75" s="20" t="s">
        <v>250</v>
      </c>
      <c r="AC75" s="723" t="b">
        <f t="shared" si="4"/>
        <v>0</v>
      </c>
      <c r="AD75" s="137">
        <v>1</v>
      </c>
      <c r="AE75" s="966"/>
      <c r="AF75" s="966"/>
      <c r="AG75" s="523">
        <v>7</v>
      </c>
      <c r="AH75" s="898"/>
    </row>
    <row r="76" spans="1:34" ht="15" customHeight="1" thickBot="1" x14ac:dyDescent="0.25">
      <c r="H76" s="119" t="s">
        <v>1015</v>
      </c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868"/>
      <c r="X76" s="20" t="s">
        <v>24</v>
      </c>
      <c r="Y76" s="113"/>
      <c r="Z76" s="189"/>
      <c r="AA76" s="870"/>
      <c r="AB76" s="20" t="s">
        <v>25</v>
      </c>
      <c r="AC76" s="723" t="b">
        <f t="shared" si="4"/>
        <v>0</v>
      </c>
      <c r="AD76" s="137">
        <v>1</v>
      </c>
      <c r="AE76" s="966"/>
      <c r="AF76" s="966"/>
      <c r="AG76" s="546">
        <v>11</v>
      </c>
      <c r="AH76" s="1008"/>
    </row>
    <row r="77" spans="1:34" ht="15" customHeight="1" thickBot="1" x14ac:dyDescent="0.25">
      <c r="H77" s="27" t="s">
        <v>1016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158"/>
      <c r="W77" s="889"/>
      <c r="X77" s="20" t="s">
        <v>24</v>
      </c>
      <c r="Y77" s="665"/>
      <c r="Z77" s="207"/>
      <c r="AA77" s="887"/>
      <c r="AB77" s="20" t="s">
        <v>25</v>
      </c>
      <c r="AC77" s="723" t="b">
        <f t="shared" si="4"/>
        <v>0</v>
      </c>
      <c r="AD77" s="70">
        <v>1</v>
      </c>
      <c r="AE77" s="914"/>
      <c r="AF77" s="914"/>
      <c r="AG77" s="548">
        <v>11</v>
      </c>
      <c r="AH77" s="949"/>
    </row>
    <row r="78" spans="1:34" ht="15" customHeight="1" thickBot="1" x14ac:dyDescent="0.25">
      <c r="H78" s="500" t="s">
        <v>1017</v>
      </c>
      <c r="W78" s="868"/>
      <c r="X78" s="20" t="s">
        <v>24</v>
      </c>
      <c r="AA78" s="870"/>
      <c r="AB78" s="20" t="s">
        <v>25</v>
      </c>
      <c r="AC78" s="723" t="b">
        <f t="shared" si="4"/>
        <v>0</v>
      </c>
      <c r="AD78" s="70">
        <v>1</v>
      </c>
      <c r="AE78" s="914"/>
      <c r="AF78" s="914"/>
      <c r="AG78" s="549">
        <v>11</v>
      </c>
      <c r="AH78" s="948"/>
    </row>
    <row r="79" spans="1:34" ht="15" customHeight="1" thickBot="1" x14ac:dyDescent="0.25">
      <c r="H79" s="1296" t="s">
        <v>444</v>
      </c>
      <c r="I79" s="1297"/>
      <c r="J79" s="1297"/>
      <c r="K79" s="1297"/>
      <c r="L79" s="1297"/>
      <c r="M79" s="1297"/>
      <c r="N79" s="190"/>
      <c r="O79" s="190"/>
      <c r="P79" s="190"/>
      <c r="Q79" s="190"/>
      <c r="R79" s="190"/>
      <c r="S79" s="190"/>
      <c r="T79" s="190"/>
      <c r="U79" s="190"/>
      <c r="V79" s="190"/>
      <c r="W79" s="680"/>
      <c r="X79" s="190"/>
      <c r="Y79" s="683"/>
      <c r="Z79" s="190"/>
      <c r="AA79" s="685"/>
      <c r="AB79" s="195"/>
      <c r="AC79" s="145">
        <f>(AC80+AC81+AC82+AC83)/4</f>
        <v>0</v>
      </c>
      <c r="AD79" s="776">
        <v>1</v>
      </c>
      <c r="AE79" s="777"/>
      <c r="AF79" s="163"/>
      <c r="AG79" s="498"/>
      <c r="AH79" s="949"/>
    </row>
    <row r="80" spans="1:34" ht="15" customHeight="1" thickBot="1" x14ac:dyDescent="0.25">
      <c r="A80" s="124"/>
      <c r="G80" s="603"/>
      <c r="H80" s="458" t="s">
        <v>1253</v>
      </c>
      <c r="I80" s="641"/>
      <c r="J80" s="641"/>
      <c r="K80" s="641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031"/>
      <c r="X80" s="190" t="s">
        <v>159</v>
      </c>
      <c r="Y80" s="950"/>
      <c r="Z80" s="190" t="s">
        <v>95</v>
      </c>
      <c r="AA80" s="870"/>
      <c r="AB80" s="190" t="s">
        <v>160</v>
      </c>
      <c r="AC80" s="723" t="b">
        <f t="shared" si="4"/>
        <v>0</v>
      </c>
      <c r="AD80" s="777">
        <v>1</v>
      </c>
      <c r="AE80" s="1300"/>
      <c r="AF80" s="915"/>
      <c r="AG80" s="598">
        <v>1</v>
      </c>
      <c r="AH80" s="948"/>
    </row>
    <row r="81" spans="8:34" ht="15" customHeight="1" thickBot="1" x14ac:dyDescent="0.25">
      <c r="H81" s="191" t="s">
        <v>156</v>
      </c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950"/>
      <c r="X81" s="190" t="s">
        <v>39</v>
      </c>
      <c r="Y81" s="1031"/>
      <c r="Z81" s="190" t="s">
        <v>40</v>
      </c>
      <c r="AA81" s="870"/>
      <c r="AB81" s="190" t="s">
        <v>35</v>
      </c>
      <c r="AC81" s="723" t="b">
        <f t="shared" si="4"/>
        <v>0</v>
      </c>
      <c r="AD81" s="777">
        <v>1</v>
      </c>
      <c r="AE81" s="1300"/>
      <c r="AF81" s="915"/>
      <c r="AG81" s="642">
        <v>69</v>
      </c>
      <c r="AH81" s="948"/>
    </row>
    <row r="82" spans="8:34" ht="15" customHeight="1" thickBot="1" x14ac:dyDescent="0.25">
      <c r="H82" s="204" t="s">
        <v>1214</v>
      </c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950"/>
      <c r="X82" s="190" t="s">
        <v>39</v>
      </c>
      <c r="Y82" s="1031"/>
      <c r="Z82" s="190" t="s">
        <v>40</v>
      </c>
      <c r="AA82" s="870"/>
      <c r="AB82" s="190" t="s">
        <v>161</v>
      </c>
      <c r="AC82" s="723" t="b">
        <f t="shared" si="4"/>
        <v>0</v>
      </c>
      <c r="AD82" s="777">
        <v>1</v>
      </c>
      <c r="AE82" s="1300"/>
      <c r="AF82" s="915"/>
      <c r="AG82" s="604">
        <v>69</v>
      </c>
      <c r="AH82" s="893"/>
    </row>
    <row r="83" spans="8:34" ht="15" customHeight="1" thickBot="1" x14ac:dyDescent="0.25">
      <c r="H83" s="192" t="s">
        <v>157</v>
      </c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983"/>
      <c r="X83" s="193" t="s">
        <v>34</v>
      </c>
      <c r="Y83" s="1032"/>
      <c r="Z83" s="194" t="s">
        <v>249</v>
      </c>
      <c r="AA83" s="887"/>
      <c r="AB83" s="193" t="s">
        <v>250</v>
      </c>
      <c r="AC83" s="723" t="b">
        <f t="shared" si="4"/>
        <v>0</v>
      </c>
      <c r="AD83" s="778">
        <v>1</v>
      </c>
      <c r="AE83" s="1301"/>
      <c r="AF83" s="916"/>
      <c r="AG83" s="632">
        <v>69</v>
      </c>
      <c r="AH83" s="904"/>
    </row>
    <row r="84" spans="8:34" ht="15" customHeight="1" thickTop="1" thickBot="1" x14ac:dyDescent="0.25">
      <c r="H84" s="95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141"/>
      <c r="X84" s="97"/>
      <c r="Y84" s="141"/>
      <c r="Z84" s="97"/>
      <c r="AA84" s="141"/>
      <c r="AB84" s="103" t="s">
        <v>154</v>
      </c>
      <c r="AC84" s="121">
        <f>((AC61*AD61)+(AC71*AD71)+(AC79*AD79))/(AD61+AD71+AD79)</f>
        <v>0</v>
      </c>
      <c r="AD84" s="135">
        <v>2</v>
      </c>
      <c r="AE84" s="861" t="str">
        <f>COUNTA(AE62:AE83)&amp;"/"&amp;20</f>
        <v>0/20</v>
      </c>
      <c r="AF84" s="861" t="str">
        <f>COUNTA(AF62:AF83)&amp;"/"&amp;20</f>
        <v>0/20</v>
      </c>
      <c r="AG84" s="174"/>
      <c r="AH84" s="98"/>
    </row>
    <row r="85" spans="8:34" ht="15" customHeight="1" thickTop="1" x14ac:dyDescent="0.2">
      <c r="AE85" s="1089"/>
      <c r="AF85" s="165"/>
      <c r="AG85" s="165"/>
    </row>
    <row r="86" spans="8:34" ht="15" customHeight="1" thickBot="1" x14ac:dyDescent="0.25">
      <c r="AE86" s="1089"/>
      <c r="AF86" s="165"/>
      <c r="AG86" s="165"/>
    </row>
    <row r="87" spans="8:34" ht="15" customHeight="1" thickTop="1" thickBot="1" x14ac:dyDescent="0.25">
      <c r="Q87" s="92"/>
      <c r="R87" s="5"/>
      <c r="S87" s="5"/>
      <c r="T87" s="5"/>
      <c r="U87" s="5"/>
      <c r="V87" s="5"/>
      <c r="W87" s="264"/>
      <c r="X87" s="5"/>
      <c r="Y87" s="264"/>
      <c r="Z87" s="5"/>
      <c r="AA87" s="264"/>
      <c r="AB87" s="5"/>
      <c r="AC87" s="138" t="s">
        <v>18</v>
      </c>
      <c r="AD87" s="85" t="s">
        <v>1</v>
      </c>
      <c r="AE87" s="1092" t="s">
        <v>390</v>
      </c>
      <c r="AF87" s="60" t="s">
        <v>389</v>
      </c>
      <c r="AG87" s="115"/>
    </row>
    <row r="88" spans="8:34" ht="15.95" customHeight="1" thickTop="1" thickBot="1" x14ac:dyDescent="0.3">
      <c r="Q88" s="104"/>
      <c r="R88" s="105" t="s">
        <v>1047</v>
      </c>
      <c r="S88" s="6"/>
      <c r="T88" s="6"/>
      <c r="U88" s="6"/>
      <c r="V88" s="6"/>
      <c r="W88" s="108"/>
      <c r="X88" s="6"/>
      <c r="Y88" s="108"/>
      <c r="Z88" s="6"/>
      <c r="AA88" s="108"/>
      <c r="AB88" s="6"/>
      <c r="AC88" s="121">
        <f>((AC21*AD21)+(AC57*AD57)+(AC84*AD84))/(AD21+AD57+AD84)</f>
        <v>0</v>
      </c>
      <c r="AD88" s="135">
        <v>1</v>
      </c>
      <c r="AE88" s="1061" t="str">
        <f>(COUNTA(AE7:AE20)+COUNTA(AE26:AE56)+COUNTA(AE62:AE83)&amp;"/"&amp;55)</f>
        <v>0/55</v>
      </c>
      <c r="AF88" s="1061" t="str">
        <f>(COUNTA(AF7:AF20)+COUNTA(AF26:AF56)+COUNTA(AF62:AF83)&amp;"/"&amp;55)</f>
        <v>0/55</v>
      </c>
      <c r="AG88" s="521"/>
    </row>
    <row r="89" spans="8:34" ht="15" customHeight="1" thickTop="1" thickBot="1" x14ac:dyDescent="0.25">
      <c r="Q89" s="45"/>
      <c r="R89" s="8"/>
      <c r="S89" s="8"/>
      <c r="T89" s="8"/>
      <c r="U89" s="8"/>
      <c r="V89" s="8"/>
      <c r="W89" s="136"/>
      <c r="X89" s="8"/>
      <c r="Y89" s="136"/>
      <c r="Z89" s="8"/>
      <c r="AA89" s="136"/>
      <c r="AB89" s="8"/>
      <c r="AC89" s="136"/>
      <c r="AD89" s="136"/>
      <c r="AE89" s="141"/>
      <c r="AF89" s="172"/>
      <c r="AG89" s="108"/>
    </row>
    <row r="90" spans="8:34" ht="15" customHeight="1" thickTop="1" x14ac:dyDescent="0.2"/>
    <row r="91" spans="8:34" ht="15" customHeight="1" thickBot="1" x14ac:dyDescent="0.25">
      <c r="AC91" s="1116" t="s">
        <v>394</v>
      </c>
      <c r="AD91" s="1117"/>
      <c r="AE91" s="1117"/>
      <c r="AF91" s="1118"/>
      <c r="AG91" s="115"/>
    </row>
    <row r="92" spans="8:34" ht="15" customHeight="1" thickTop="1" thickBot="1" x14ac:dyDescent="0.25">
      <c r="AC92" s="187"/>
      <c r="AD92" s="1119">
        <f>Übersicht!U193</f>
        <v>0</v>
      </c>
      <c r="AE92" s="1120"/>
      <c r="AF92" s="188"/>
      <c r="AG92" s="108"/>
    </row>
    <row r="93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72">
      <selection activeCell="AL79" sqref="AL79"/>
      <rowBreaks count="1" manualBreakCount="1">
        <brk id="57" max="1638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22">
    <mergeCell ref="AH1:AH2"/>
    <mergeCell ref="AD92:AE92"/>
    <mergeCell ref="H60:V60"/>
    <mergeCell ref="H61:N61"/>
    <mergeCell ref="AC91:AF91"/>
    <mergeCell ref="H71:M71"/>
    <mergeCell ref="H79:M79"/>
    <mergeCell ref="H47:K47"/>
    <mergeCell ref="H35:V35"/>
    <mergeCell ref="H43:K43"/>
    <mergeCell ref="H31:J31"/>
    <mergeCell ref="H34:N34"/>
    <mergeCell ref="H36:N36"/>
    <mergeCell ref="B2:C2"/>
    <mergeCell ref="H24:V24"/>
    <mergeCell ref="H25:K25"/>
    <mergeCell ref="H30:V30"/>
    <mergeCell ref="H5:V5"/>
    <mergeCell ref="B5:C5"/>
    <mergeCell ref="H19:P19"/>
    <mergeCell ref="H9:L9"/>
    <mergeCell ref="H6:M6"/>
  </mergeCells>
  <phoneticPr fontId="2" type="noConversion"/>
  <conditionalFormatting sqref="AC19">
    <cfRule type="expression" dxfId="164" priority="44">
      <formula>$AC$19=FALSE</formula>
    </cfRule>
    <cfRule type="cellIs" dxfId="163" priority="135" stopIfTrue="1" operator="between">
      <formula>0</formula>
      <formula>0.99</formula>
    </cfRule>
    <cfRule type="cellIs" dxfId="162" priority="136" stopIfTrue="1" operator="between">
      <formula>1</formula>
      <formula>1.99</formula>
    </cfRule>
    <cfRule type="cellIs" dxfId="161" priority="137" stopIfTrue="1" operator="between">
      <formula>2</formula>
      <formula>3</formula>
    </cfRule>
  </conditionalFormatting>
  <conditionalFormatting sqref="AC21">
    <cfRule type="cellIs" dxfId="160" priority="132" stopIfTrue="1" operator="between">
      <formula>0</formula>
      <formula>0.99</formula>
    </cfRule>
    <cfRule type="cellIs" dxfId="159" priority="133" stopIfTrue="1" operator="between">
      <formula>1</formula>
      <formula>1.99</formula>
    </cfRule>
    <cfRule type="cellIs" dxfId="158" priority="134" stopIfTrue="1" operator="between">
      <formula>2</formula>
      <formula>3</formula>
    </cfRule>
  </conditionalFormatting>
  <conditionalFormatting sqref="AC9">
    <cfRule type="cellIs" dxfId="157" priority="99" stopIfTrue="1" operator="between">
      <formula>0</formula>
      <formula>0.99</formula>
    </cfRule>
    <cfRule type="cellIs" dxfId="156" priority="100" stopIfTrue="1" operator="between">
      <formula>1</formula>
      <formula>1.99</formula>
    </cfRule>
    <cfRule type="cellIs" dxfId="155" priority="101" stopIfTrue="1" operator="between">
      <formula>2</formula>
      <formula>3</formula>
    </cfRule>
  </conditionalFormatting>
  <conditionalFormatting sqref="AC25">
    <cfRule type="cellIs" dxfId="154" priority="96" stopIfTrue="1" operator="between">
      <formula>0</formula>
      <formula>0.99</formula>
    </cfRule>
    <cfRule type="cellIs" dxfId="153" priority="97" stopIfTrue="1" operator="between">
      <formula>1</formula>
      <formula>1.99</formula>
    </cfRule>
    <cfRule type="cellIs" dxfId="152" priority="98" stopIfTrue="1" operator="between">
      <formula>2</formula>
      <formula>3</formula>
    </cfRule>
  </conditionalFormatting>
  <conditionalFormatting sqref="AC31">
    <cfRule type="cellIs" dxfId="151" priority="93" stopIfTrue="1" operator="between">
      <formula>0</formula>
      <formula>0.99</formula>
    </cfRule>
    <cfRule type="cellIs" dxfId="150" priority="94" stopIfTrue="1" operator="between">
      <formula>1</formula>
      <formula>1.99</formula>
    </cfRule>
    <cfRule type="cellIs" dxfId="149" priority="95" stopIfTrue="1" operator="between">
      <formula>2</formula>
      <formula>3</formula>
    </cfRule>
  </conditionalFormatting>
  <conditionalFormatting sqref="AC36">
    <cfRule type="cellIs" dxfId="148" priority="90" stopIfTrue="1" operator="between">
      <formula>0</formula>
      <formula>0.99</formula>
    </cfRule>
    <cfRule type="cellIs" dxfId="147" priority="91" stopIfTrue="1" operator="between">
      <formula>1</formula>
      <formula>1.99</formula>
    </cfRule>
    <cfRule type="cellIs" dxfId="146" priority="92" stopIfTrue="1" operator="between">
      <formula>2</formula>
      <formula>3</formula>
    </cfRule>
  </conditionalFormatting>
  <conditionalFormatting sqref="AC43">
    <cfRule type="cellIs" dxfId="145" priority="87" stopIfTrue="1" operator="between">
      <formula>0</formula>
      <formula>0.99</formula>
    </cfRule>
    <cfRule type="cellIs" dxfId="144" priority="88" stopIfTrue="1" operator="between">
      <formula>1</formula>
      <formula>1.99</formula>
    </cfRule>
    <cfRule type="cellIs" dxfId="143" priority="89" stopIfTrue="1" operator="between">
      <formula>2</formula>
      <formula>3</formula>
    </cfRule>
  </conditionalFormatting>
  <conditionalFormatting sqref="AC47">
    <cfRule type="cellIs" dxfId="142" priority="84" stopIfTrue="1" operator="between">
      <formula>0</formula>
      <formula>0.99</formula>
    </cfRule>
    <cfRule type="cellIs" dxfId="141" priority="85" stopIfTrue="1" operator="between">
      <formula>1</formula>
      <formula>1.99</formula>
    </cfRule>
    <cfRule type="cellIs" dxfId="140" priority="86" stopIfTrue="1" operator="between">
      <formula>2</formula>
      <formula>3</formula>
    </cfRule>
  </conditionalFormatting>
  <conditionalFormatting sqref="AC61">
    <cfRule type="cellIs" dxfId="139" priority="81" stopIfTrue="1" operator="between">
      <formula>0</formula>
      <formula>0.99</formula>
    </cfRule>
    <cfRule type="cellIs" dxfId="138" priority="82" stopIfTrue="1" operator="between">
      <formula>1</formula>
      <formula>1.99</formula>
    </cfRule>
    <cfRule type="cellIs" dxfId="137" priority="83" stopIfTrue="1" operator="between">
      <formula>2</formula>
      <formula>3</formula>
    </cfRule>
  </conditionalFormatting>
  <conditionalFormatting sqref="AC71">
    <cfRule type="cellIs" dxfId="136" priority="78" stopIfTrue="1" operator="between">
      <formula>0</formula>
      <formula>0.99</formula>
    </cfRule>
    <cfRule type="cellIs" dxfId="135" priority="79" stopIfTrue="1" operator="between">
      <formula>1</formula>
      <formula>1.99</formula>
    </cfRule>
    <cfRule type="cellIs" dxfId="134" priority="80" stopIfTrue="1" operator="between">
      <formula>2</formula>
      <formula>3</formula>
    </cfRule>
  </conditionalFormatting>
  <conditionalFormatting sqref="AC84">
    <cfRule type="cellIs" dxfId="133" priority="75" stopIfTrue="1" operator="between">
      <formula>0</formula>
      <formula>0.99</formula>
    </cfRule>
    <cfRule type="cellIs" dxfId="132" priority="76" stopIfTrue="1" operator="between">
      <formula>1</formula>
      <formula>1.99</formula>
    </cfRule>
    <cfRule type="cellIs" dxfId="131" priority="77" stopIfTrue="1" operator="between">
      <formula>2</formula>
      <formula>3</formula>
    </cfRule>
  </conditionalFormatting>
  <conditionalFormatting sqref="AC88">
    <cfRule type="cellIs" dxfId="130" priority="72" stopIfTrue="1" operator="between">
      <formula>0</formula>
      <formula>0.99</formula>
    </cfRule>
    <cfRule type="cellIs" dxfId="129" priority="73" stopIfTrue="1" operator="between">
      <formula>1</formula>
      <formula>1.99</formula>
    </cfRule>
    <cfRule type="cellIs" dxfId="128" priority="74" stopIfTrue="1" operator="between">
      <formula>2</formula>
      <formula>3</formula>
    </cfRule>
  </conditionalFormatting>
  <conditionalFormatting sqref="B2">
    <cfRule type="cellIs" dxfId="127" priority="69" stopIfTrue="1" operator="between">
      <formula>0</formula>
      <formula>0.99</formula>
    </cfRule>
    <cfRule type="cellIs" dxfId="126" priority="70" stopIfTrue="1" operator="between">
      <formula>1</formula>
      <formula>1.99</formula>
    </cfRule>
    <cfRule type="cellIs" dxfId="125" priority="71" stopIfTrue="1" operator="between">
      <formula>2</formula>
      <formula>3</formula>
    </cfRule>
  </conditionalFormatting>
  <conditionalFormatting sqref="AC79">
    <cfRule type="cellIs" dxfId="124" priority="63" stopIfTrue="1" operator="between">
      <formula>0</formula>
      <formula>0.99</formula>
    </cfRule>
    <cfRule type="cellIs" dxfId="123" priority="64" stopIfTrue="1" operator="between">
      <formula>1</formula>
      <formula>1.99</formula>
    </cfRule>
    <cfRule type="cellIs" dxfId="122" priority="65" stopIfTrue="1" operator="between">
      <formula>2</formula>
      <formula>3</formula>
    </cfRule>
  </conditionalFormatting>
  <conditionalFormatting sqref="AC6">
    <cfRule type="cellIs" dxfId="121" priority="60" stopIfTrue="1" operator="between">
      <formula>0</formula>
      <formula>0.99</formula>
    </cfRule>
    <cfRule type="cellIs" dxfId="120" priority="61" stopIfTrue="1" operator="between">
      <formula>1</formula>
      <formula>1.99</formula>
    </cfRule>
    <cfRule type="cellIs" dxfId="119" priority="62" stopIfTrue="1" operator="between">
      <formula>2</formula>
      <formula>3</formula>
    </cfRule>
  </conditionalFormatting>
  <conditionalFormatting sqref="AC57">
    <cfRule type="cellIs" dxfId="118" priority="57" stopIfTrue="1" operator="between">
      <formula>0</formula>
      <formula>0.99</formula>
    </cfRule>
    <cfRule type="cellIs" dxfId="117" priority="58" stopIfTrue="1" operator="between">
      <formula>1</formula>
      <formula>1.99</formula>
    </cfRule>
    <cfRule type="cellIs" dxfId="116" priority="59" stopIfTrue="1" operator="between">
      <formula>2</formula>
      <formula>3</formula>
    </cfRule>
  </conditionalFormatting>
  <conditionalFormatting sqref="AC7">
    <cfRule type="expression" dxfId="115" priority="56">
      <formula>$AC$7=FALSE</formula>
    </cfRule>
  </conditionalFormatting>
  <conditionalFormatting sqref="AC8">
    <cfRule type="expression" dxfId="114" priority="55">
      <formula>$AC$8=FALSE</formula>
    </cfRule>
  </conditionalFormatting>
  <conditionalFormatting sqref="AC10">
    <cfRule type="expression" dxfId="113" priority="54">
      <formula>$AC$10=FALSE</formula>
    </cfRule>
  </conditionalFormatting>
  <conditionalFormatting sqref="AC11">
    <cfRule type="expression" dxfId="112" priority="53">
      <formula>$AC$11=FALSE</formula>
    </cfRule>
  </conditionalFormatting>
  <conditionalFormatting sqref="AC12">
    <cfRule type="expression" dxfId="111" priority="52">
      <formula>$AC$12=FALSE</formula>
    </cfRule>
  </conditionalFormatting>
  <conditionalFormatting sqref="AC13">
    <cfRule type="expression" dxfId="110" priority="51">
      <formula>$AC$13=FALSE</formula>
    </cfRule>
  </conditionalFormatting>
  <conditionalFormatting sqref="AC14">
    <cfRule type="expression" dxfId="109" priority="50">
      <formula>$AC$14=FALSE</formula>
    </cfRule>
  </conditionalFormatting>
  <conditionalFormatting sqref="AC15">
    <cfRule type="expression" dxfId="108" priority="49">
      <formula>$AC$15=FALSE</formula>
    </cfRule>
  </conditionalFormatting>
  <conditionalFormatting sqref="AC16">
    <cfRule type="expression" dxfId="107" priority="48">
      <formula>$AC$16=FALSE</formula>
    </cfRule>
  </conditionalFormatting>
  <conditionalFormatting sqref="AC17">
    <cfRule type="expression" dxfId="106" priority="47">
      <formula>$AC$17=FALSE</formula>
    </cfRule>
  </conditionalFormatting>
  <conditionalFormatting sqref="AC18">
    <cfRule type="expression" dxfId="105" priority="46">
      <formula>$AC$18=FALSE</formula>
    </cfRule>
  </conditionalFormatting>
  <conditionalFormatting sqref="AC20">
    <cfRule type="expression" dxfId="104" priority="45">
      <formula>$AC$20=FALSE</formula>
    </cfRule>
  </conditionalFormatting>
  <conditionalFormatting sqref="AC26">
    <cfRule type="expression" dxfId="103" priority="43">
      <formula>$AC$26=FALSE</formula>
    </cfRule>
  </conditionalFormatting>
  <conditionalFormatting sqref="AC27">
    <cfRule type="expression" dxfId="102" priority="42">
      <formula>$AC$27=FALSE</formula>
    </cfRule>
  </conditionalFormatting>
  <conditionalFormatting sqref="AC28">
    <cfRule type="expression" dxfId="101" priority="41">
      <formula>$AC$28=FALSE</formula>
    </cfRule>
  </conditionalFormatting>
  <conditionalFormatting sqref="AC29">
    <cfRule type="expression" dxfId="100" priority="40">
      <formula>$AC$29=FALSE</formula>
    </cfRule>
  </conditionalFormatting>
  <conditionalFormatting sqref="AC30">
    <cfRule type="expression" dxfId="99" priority="39">
      <formula>$AC$30=FALSE</formula>
    </cfRule>
  </conditionalFormatting>
  <conditionalFormatting sqref="AC32">
    <cfRule type="expression" dxfId="98" priority="38">
      <formula>$AC$32=FALSE</formula>
    </cfRule>
  </conditionalFormatting>
  <conditionalFormatting sqref="AC33">
    <cfRule type="expression" dxfId="97" priority="37">
      <formula>$AC$33=FALSE</formula>
    </cfRule>
  </conditionalFormatting>
  <conditionalFormatting sqref="AC34">
    <cfRule type="expression" dxfId="96" priority="36">
      <formula>$AC$34=FALSE</formula>
    </cfRule>
  </conditionalFormatting>
  <conditionalFormatting sqref="AC35">
    <cfRule type="expression" dxfId="95" priority="35">
      <formula>$AC$35=FALSE</formula>
    </cfRule>
  </conditionalFormatting>
  <conditionalFormatting sqref="AC37">
    <cfRule type="expression" dxfId="94" priority="34">
      <formula>$AC$37=FALSE</formula>
    </cfRule>
  </conditionalFormatting>
  <conditionalFormatting sqref="AC38">
    <cfRule type="expression" dxfId="93" priority="33">
      <formula>$AC$38=FALSE</formula>
    </cfRule>
  </conditionalFormatting>
  <conditionalFormatting sqref="AC39">
    <cfRule type="expression" dxfId="92" priority="32">
      <formula>$AC$39=FALSE</formula>
    </cfRule>
  </conditionalFormatting>
  <conditionalFormatting sqref="AC40">
    <cfRule type="expression" dxfId="91" priority="31">
      <formula>$AC$40=FALSE</formula>
    </cfRule>
  </conditionalFormatting>
  <conditionalFormatting sqref="AC41">
    <cfRule type="expression" dxfId="90" priority="30">
      <formula>$AC$41=FALSE</formula>
    </cfRule>
  </conditionalFormatting>
  <conditionalFormatting sqref="AC42">
    <cfRule type="expression" dxfId="89" priority="29">
      <formula>$AC$42=FALSE</formula>
    </cfRule>
  </conditionalFormatting>
  <conditionalFormatting sqref="AC45">
    <cfRule type="expression" dxfId="88" priority="28">
      <formula>$AC$45=FALSE</formula>
    </cfRule>
  </conditionalFormatting>
  <conditionalFormatting sqref="AC46">
    <cfRule type="expression" dxfId="87" priority="27">
      <formula>$AC$46=FALSE</formula>
    </cfRule>
  </conditionalFormatting>
  <conditionalFormatting sqref="AC51">
    <cfRule type="expression" dxfId="86" priority="26">
      <formula>$AC$51=FALSE</formula>
    </cfRule>
  </conditionalFormatting>
  <conditionalFormatting sqref="AC52">
    <cfRule type="expression" dxfId="85" priority="25">
      <formula>$AC$52=FALSE</formula>
    </cfRule>
  </conditionalFormatting>
  <conditionalFormatting sqref="AC53">
    <cfRule type="expression" dxfId="84" priority="24">
      <formula>$AC$53=FALSE</formula>
    </cfRule>
  </conditionalFormatting>
  <conditionalFormatting sqref="AC54">
    <cfRule type="expression" dxfId="83" priority="23">
      <formula>$AC$54=FALSE</formula>
    </cfRule>
  </conditionalFormatting>
  <conditionalFormatting sqref="AC55">
    <cfRule type="expression" dxfId="82" priority="22">
      <formula>$AC$55=FALSE</formula>
    </cfRule>
  </conditionalFormatting>
  <conditionalFormatting sqref="AC56">
    <cfRule type="expression" dxfId="81" priority="21">
      <formula>$AC$56=FALSE</formula>
    </cfRule>
  </conditionalFormatting>
  <conditionalFormatting sqref="AC62">
    <cfRule type="expression" dxfId="80" priority="20">
      <formula>$AC$62=FALSE</formula>
    </cfRule>
  </conditionalFormatting>
  <conditionalFormatting sqref="AC63">
    <cfRule type="expression" dxfId="79" priority="19">
      <formula>$AC$63=FALSE</formula>
    </cfRule>
  </conditionalFormatting>
  <conditionalFormatting sqref="AC64">
    <cfRule type="expression" dxfId="78" priority="18">
      <formula>$AC$64=FALSE</formula>
    </cfRule>
  </conditionalFormatting>
  <conditionalFormatting sqref="AC65">
    <cfRule type="expression" dxfId="77" priority="17">
      <formula>$AC$65=FALSE</formula>
    </cfRule>
  </conditionalFormatting>
  <conditionalFormatting sqref="AC66">
    <cfRule type="expression" dxfId="76" priority="16">
      <formula>$AC$66=FALSE</formula>
    </cfRule>
  </conditionalFormatting>
  <conditionalFormatting sqref="AC67">
    <cfRule type="expression" dxfId="75" priority="15">
      <formula>$AC$67=FALSE</formula>
    </cfRule>
  </conditionalFormatting>
  <conditionalFormatting sqref="AC68">
    <cfRule type="expression" dxfId="74" priority="14">
      <formula>$AC$68=FALSE</formula>
    </cfRule>
  </conditionalFormatting>
  <conditionalFormatting sqref="AC69">
    <cfRule type="expression" dxfId="73" priority="13">
      <formula>$AC$69=FALSE</formula>
    </cfRule>
  </conditionalFormatting>
  <conditionalFormatting sqref="AC70">
    <cfRule type="expression" dxfId="72" priority="12">
      <formula>$AC$70=FALSE</formula>
    </cfRule>
  </conditionalFormatting>
  <conditionalFormatting sqref="AC72">
    <cfRule type="expression" dxfId="71" priority="11">
      <formula>$AC$72=FALSE</formula>
    </cfRule>
  </conditionalFormatting>
  <conditionalFormatting sqref="AC73">
    <cfRule type="expression" dxfId="70" priority="10">
      <formula>$AC$73=FALSE</formula>
    </cfRule>
  </conditionalFormatting>
  <conditionalFormatting sqref="AC74">
    <cfRule type="expression" dxfId="69" priority="9">
      <formula>$AC$74=FALSE</formula>
    </cfRule>
  </conditionalFormatting>
  <conditionalFormatting sqref="AC75">
    <cfRule type="expression" dxfId="68" priority="8">
      <formula>$AC$75=FALSE</formula>
    </cfRule>
  </conditionalFormatting>
  <conditionalFormatting sqref="AC76">
    <cfRule type="expression" dxfId="67" priority="7">
      <formula>$AC$76=FALSE</formula>
    </cfRule>
  </conditionalFormatting>
  <conditionalFormatting sqref="AC77">
    <cfRule type="expression" dxfId="66" priority="6">
      <formula>$AC$77=FALSE</formula>
    </cfRule>
  </conditionalFormatting>
  <conditionalFormatting sqref="AC78">
    <cfRule type="expression" dxfId="65" priority="5">
      <formula>$AC$78=FALSE</formula>
    </cfRule>
  </conditionalFormatting>
  <conditionalFormatting sqref="AC80">
    <cfRule type="expression" dxfId="64" priority="4">
      <formula>$AC$80=FALSE</formula>
    </cfRule>
  </conditionalFormatting>
  <conditionalFormatting sqref="AC81">
    <cfRule type="expression" dxfId="63" priority="3">
      <formula>$AC$81=FALSE</formula>
    </cfRule>
  </conditionalFormatting>
  <conditionalFormatting sqref="AC82">
    <cfRule type="expression" dxfId="62" priority="2">
      <formula>$AC$82=FALSE</formula>
    </cfRule>
  </conditionalFormatting>
  <conditionalFormatting sqref="AC83">
    <cfRule type="expression" dxfId="61" priority="1">
      <formula>$AC$83=FALSE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9 AC19 AC71 AC79 AC31 AC36" formula="1"/>
  </ignoredErrors>
  <legacyDrawing r:id="rId3"/>
  <legacyDrawingHF r:id="rId4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0"/>
  <dimension ref="B1:AI41"/>
  <sheetViews>
    <sheetView showGridLines="0" topLeftCell="A10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687"/>
    <col min="24" max="24" width="14.7109375" customWidth="1"/>
    <col min="25" max="25" width="3.28515625" style="687"/>
    <col min="26" max="26" width="14.7109375" customWidth="1"/>
    <col min="27" max="27" width="3.28515625" style="687"/>
    <col min="28" max="28" width="14.7109375" customWidth="1"/>
    <col min="29" max="29" width="4.7109375" style="687" customWidth="1"/>
    <col min="30" max="32" width="4" style="117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AC36</f>
        <v>0</v>
      </c>
      <c r="C2" s="1143"/>
      <c r="D2" s="135">
        <v>2</v>
      </c>
      <c r="F2" s="269" t="s">
        <v>1045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688"/>
      <c r="X2" s="167"/>
      <c r="Y2" s="688"/>
      <c r="Z2" s="167"/>
      <c r="AA2" s="688"/>
      <c r="AB2" s="167"/>
      <c r="AH2" s="1098"/>
    </row>
    <row r="3" spans="2:34" ht="15" customHeight="1" thickTop="1" thickBot="1" x14ac:dyDescent="0.3">
      <c r="B3" s="248"/>
      <c r="C3" s="248"/>
      <c r="D3" s="107"/>
      <c r="F3" s="56"/>
    </row>
    <row r="4" spans="2:34" ht="15" customHeight="1" thickTop="1" thickBot="1" x14ac:dyDescent="0.3">
      <c r="B4" s="1119">
        <f>Übersicht!U208</f>
        <v>0</v>
      </c>
      <c r="C4" s="1185"/>
      <c r="D4" s="107"/>
      <c r="F4" s="56"/>
      <c r="G4" s="249" t="s">
        <v>562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8"/>
      <c r="W4" s="689"/>
      <c r="X4" s="252"/>
      <c r="Y4" s="689"/>
      <c r="Z4" s="252"/>
      <c r="AA4" s="689"/>
      <c r="AB4" s="252"/>
      <c r="AC4" s="689"/>
      <c r="AD4" s="136"/>
      <c r="AE4" s="136"/>
      <c r="AF4" s="136"/>
      <c r="AG4" s="136"/>
      <c r="AH4" s="8"/>
    </row>
    <row r="5" spans="2:34" ht="15" customHeight="1" thickTop="1" x14ac:dyDescent="0.25">
      <c r="B5" s="248"/>
      <c r="C5" s="248"/>
      <c r="D5" s="107"/>
      <c r="F5" s="56"/>
      <c r="H5" s="26" t="s">
        <v>563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53"/>
      <c r="W5" s="690"/>
      <c r="X5" s="1034"/>
      <c r="Y5" s="1035"/>
      <c r="Z5" s="1034"/>
      <c r="AA5" s="1035"/>
      <c r="AB5" s="1034"/>
      <c r="AC5" s="699"/>
      <c r="AD5" s="131"/>
      <c r="AE5" s="131"/>
      <c r="AF5" s="131"/>
      <c r="AG5" s="280"/>
      <c r="AH5" s="1033"/>
    </row>
    <row r="6" spans="2:34" ht="15" customHeight="1" x14ac:dyDescent="0.25">
      <c r="B6" s="248"/>
      <c r="C6" s="248"/>
      <c r="D6" s="107"/>
      <c r="F6" s="56"/>
      <c r="H6" s="31" t="s">
        <v>564</v>
      </c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5"/>
      <c r="W6" s="691"/>
      <c r="X6" s="1036"/>
      <c r="Y6" s="1037"/>
      <c r="Z6" s="1036"/>
      <c r="AA6" s="1037"/>
      <c r="AB6" s="1036"/>
      <c r="AC6" s="700"/>
      <c r="AD6" s="70"/>
      <c r="AE6" s="70"/>
      <c r="AF6" s="70"/>
      <c r="AG6" s="398"/>
      <c r="AH6" s="949"/>
    </row>
    <row r="7" spans="2:34" ht="15" customHeight="1" x14ac:dyDescent="0.25">
      <c r="B7" s="248"/>
      <c r="C7" s="248"/>
      <c r="D7" s="107"/>
      <c r="F7" s="56"/>
      <c r="H7" s="31" t="s">
        <v>565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5"/>
      <c r="W7" s="691"/>
      <c r="X7" s="1038"/>
      <c r="Y7" s="1039"/>
      <c r="Z7" s="1038"/>
      <c r="AA7" s="1039"/>
      <c r="AB7" s="1038"/>
      <c r="AC7" s="700"/>
      <c r="AD7" s="70"/>
      <c r="AE7" s="70"/>
      <c r="AF7" s="70"/>
      <c r="AG7" s="398"/>
      <c r="AH7" s="949"/>
    </row>
    <row r="8" spans="2:34" ht="15" customHeight="1" x14ac:dyDescent="0.25">
      <c r="B8" s="248"/>
      <c r="C8" s="248"/>
      <c r="D8" s="107"/>
      <c r="F8" s="56"/>
      <c r="H8" s="31" t="s">
        <v>566</v>
      </c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5"/>
      <c r="W8" s="691"/>
      <c r="X8" s="1036"/>
      <c r="Y8" s="1037"/>
      <c r="Z8" s="1036"/>
      <c r="AA8" s="1037"/>
      <c r="AB8" s="1036"/>
      <c r="AC8" s="701"/>
      <c r="AD8" s="70"/>
      <c r="AE8" s="70"/>
      <c r="AF8" s="70"/>
      <c r="AG8" s="398"/>
      <c r="AH8" s="949"/>
    </row>
    <row r="9" spans="2:34" ht="15" customHeight="1" x14ac:dyDescent="0.25">
      <c r="B9" s="248"/>
      <c r="C9" s="248"/>
      <c r="D9" s="107"/>
      <c r="F9" s="56"/>
      <c r="H9" s="31" t="s">
        <v>567</v>
      </c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5"/>
      <c r="W9" s="706" t="s">
        <v>568</v>
      </c>
      <c r="X9" s="1040"/>
      <c r="Y9" s="686"/>
      <c r="Z9" s="259"/>
      <c r="AA9" s="696"/>
      <c r="AB9" s="257"/>
      <c r="AC9" s="700"/>
      <c r="AD9" s="70"/>
      <c r="AE9" s="70"/>
      <c r="AF9" s="70"/>
      <c r="AG9" s="398"/>
      <c r="AH9" s="949"/>
    </row>
    <row r="10" spans="2:34" ht="15" customHeight="1" x14ac:dyDescent="0.25">
      <c r="B10" s="248"/>
      <c r="C10" s="248"/>
      <c r="D10" s="107"/>
      <c r="F10" s="56"/>
      <c r="H10" s="27"/>
      <c r="I10" s="110" t="s">
        <v>569</v>
      </c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5"/>
      <c r="W10" s="706" t="s">
        <v>570</v>
      </c>
      <c r="X10" s="1041"/>
      <c r="Y10" s="696"/>
      <c r="Z10" s="707" t="s">
        <v>571</v>
      </c>
      <c r="AA10" s="696"/>
      <c r="AB10" s="1042"/>
      <c r="AC10" s="700"/>
      <c r="AD10" s="70"/>
      <c r="AE10" s="70"/>
      <c r="AF10" s="70"/>
      <c r="AG10" s="398"/>
      <c r="AH10" s="949"/>
    </row>
    <row r="11" spans="2:34" ht="15" customHeight="1" x14ac:dyDescent="0.25">
      <c r="B11" s="248"/>
      <c r="C11" s="248"/>
      <c r="D11" s="107"/>
      <c r="F11" s="56"/>
      <c r="H11" s="27"/>
      <c r="I11" s="110" t="s">
        <v>572</v>
      </c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5"/>
      <c r="W11" s="706" t="s">
        <v>570</v>
      </c>
      <c r="X11" s="1041"/>
      <c r="Y11" s="696"/>
      <c r="Z11" s="707" t="s">
        <v>571</v>
      </c>
      <c r="AA11" s="696"/>
      <c r="AB11" s="1038"/>
      <c r="AC11" s="700"/>
      <c r="AD11" s="70"/>
      <c r="AE11" s="70"/>
      <c r="AF11" s="70"/>
      <c r="AG11" s="398"/>
      <c r="AH11" s="949"/>
    </row>
    <row r="12" spans="2:34" ht="15" customHeight="1" x14ac:dyDescent="0.25">
      <c r="B12" s="248"/>
      <c r="C12" s="248"/>
      <c r="D12" s="107"/>
      <c r="F12" s="56"/>
      <c r="H12" s="27"/>
      <c r="I12" s="110" t="s">
        <v>573</v>
      </c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5"/>
      <c r="W12" s="706" t="s">
        <v>570</v>
      </c>
      <c r="X12" s="1041"/>
      <c r="Y12" s="696"/>
      <c r="Z12" s="707" t="s">
        <v>571</v>
      </c>
      <c r="AA12" s="696"/>
      <c r="AB12" s="1038"/>
      <c r="AC12" s="700"/>
      <c r="AD12" s="70"/>
      <c r="AE12" s="70"/>
      <c r="AF12" s="70"/>
      <c r="AG12" s="398"/>
      <c r="AH12" s="949"/>
    </row>
    <row r="13" spans="2:34" ht="15" customHeight="1" x14ac:dyDescent="0.25">
      <c r="B13" s="248"/>
      <c r="C13" s="248"/>
      <c r="D13" s="107"/>
      <c r="F13" s="56"/>
      <c r="H13" s="27"/>
      <c r="I13" s="110" t="s">
        <v>574</v>
      </c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5"/>
      <c r="W13" s="706" t="s">
        <v>570</v>
      </c>
      <c r="X13" s="1041"/>
      <c r="Y13" s="696"/>
      <c r="Z13" s="707" t="s">
        <v>571</v>
      </c>
      <c r="AA13" s="696"/>
      <c r="AB13" s="1038"/>
      <c r="AC13" s="700"/>
      <c r="AD13" s="70"/>
      <c r="AE13" s="70"/>
      <c r="AF13" s="70"/>
      <c r="AG13" s="398"/>
      <c r="AH13" s="949"/>
    </row>
    <row r="14" spans="2:34" ht="15" customHeight="1" x14ac:dyDescent="0.25">
      <c r="B14" s="248"/>
      <c r="C14" s="248"/>
      <c r="D14" s="107"/>
      <c r="F14" s="56"/>
      <c r="H14" s="31" t="s">
        <v>575</v>
      </c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5"/>
      <c r="W14" s="691"/>
      <c r="X14" s="1038"/>
      <c r="Y14" s="1039"/>
      <c r="Z14" s="1038"/>
      <c r="AA14" s="1039"/>
      <c r="AB14" s="1038"/>
      <c r="AC14" s="700"/>
      <c r="AD14" s="70"/>
      <c r="AE14" s="70"/>
      <c r="AF14" s="70"/>
      <c r="AG14" s="398"/>
      <c r="AH14" s="949"/>
    </row>
    <row r="15" spans="2:34" ht="15" customHeight="1" x14ac:dyDescent="0.25">
      <c r="B15" s="248"/>
      <c r="C15" s="248"/>
      <c r="D15" s="107"/>
      <c r="F15" s="56"/>
      <c r="H15" s="31" t="s">
        <v>576</v>
      </c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5"/>
      <c r="W15" s="691"/>
      <c r="X15" s="1036"/>
      <c r="Y15" s="1037"/>
      <c r="Z15" s="1036"/>
      <c r="AA15" s="1039"/>
      <c r="AB15" s="1038"/>
      <c r="AC15" s="700"/>
      <c r="AD15" s="70"/>
      <c r="AE15" s="70"/>
      <c r="AF15" s="70"/>
      <c r="AG15" s="398"/>
      <c r="AH15" s="949"/>
    </row>
    <row r="16" spans="2:34" ht="15" customHeight="1" thickBot="1" x14ac:dyDescent="0.3">
      <c r="B16" s="248"/>
      <c r="C16" s="248"/>
      <c r="D16" s="107"/>
      <c r="F16" s="56"/>
      <c r="H16" s="31" t="s">
        <v>577</v>
      </c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W16" s="691"/>
      <c r="X16" s="1036"/>
      <c r="Y16" s="1037"/>
      <c r="Z16" s="1036"/>
      <c r="AA16" s="1037"/>
      <c r="AB16" s="1036"/>
      <c r="AC16" s="700"/>
      <c r="AD16" s="70"/>
      <c r="AE16" s="70"/>
      <c r="AF16" s="70"/>
      <c r="AG16" s="398"/>
      <c r="AH16" s="949"/>
    </row>
    <row r="17" spans="2:35" ht="15" customHeight="1" thickTop="1" x14ac:dyDescent="0.25">
      <c r="B17" s="248"/>
      <c r="C17" s="248"/>
      <c r="D17" s="107"/>
      <c r="F17" s="56"/>
      <c r="H17" s="262"/>
      <c r="I17" s="5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692"/>
      <c r="X17" s="263"/>
      <c r="Y17" s="692"/>
      <c r="Z17" s="263"/>
      <c r="AA17" s="692"/>
      <c r="AB17" s="263"/>
      <c r="AC17" s="692"/>
      <c r="AD17" s="264"/>
      <c r="AE17" s="264"/>
      <c r="AF17" s="264"/>
      <c r="AG17" s="264"/>
      <c r="AH17" s="5"/>
    </row>
    <row r="18" spans="2:35" ht="15" customHeight="1" thickBot="1" x14ac:dyDescent="0.3">
      <c r="G18" s="265" t="s">
        <v>341</v>
      </c>
      <c r="H18" s="167"/>
      <c r="I18" s="63"/>
      <c r="J18" s="63"/>
      <c r="K18" s="63"/>
      <c r="L18" s="246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689"/>
      <c r="X18" s="23"/>
      <c r="Y18" s="697"/>
      <c r="Z18" s="23"/>
      <c r="AA18" s="660"/>
      <c r="AB18" s="23"/>
      <c r="AC18" s="702"/>
      <c r="AD18" s="181"/>
      <c r="AE18" s="181"/>
      <c r="AF18" s="181"/>
      <c r="AG18" s="181"/>
      <c r="AH18" s="8"/>
    </row>
    <row r="19" spans="2:35" ht="15" customHeight="1" thickTop="1" thickBot="1" x14ac:dyDescent="0.25">
      <c r="H19" s="1107" t="s">
        <v>0</v>
      </c>
      <c r="I19" s="1108"/>
      <c r="J19" s="1108"/>
      <c r="K19" s="1108"/>
      <c r="L19" s="1108"/>
      <c r="M19" s="1108"/>
      <c r="N19" s="1108"/>
      <c r="O19" s="1108"/>
      <c r="P19" s="1108"/>
      <c r="Q19" s="1108"/>
      <c r="R19" s="1108"/>
      <c r="S19" s="1108"/>
      <c r="T19" s="1108"/>
      <c r="U19" s="1108"/>
      <c r="V19" s="1109"/>
      <c r="W19" s="14">
        <v>0</v>
      </c>
      <c r="X19" s="57"/>
      <c r="Y19" s="14">
        <v>1</v>
      </c>
      <c r="Z19" s="57"/>
      <c r="AA19" s="14">
        <v>3</v>
      </c>
      <c r="AB19" s="43"/>
      <c r="AC19" s="14" t="s">
        <v>18</v>
      </c>
      <c r="AD19" s="14" t="s">
        <v>1</v>
      </c>
      <c r="AE19" s="4" t="s">
        <v>390</v>
      </c>
      <c r="AF19" s="14" t="s">
        <v>389</v>
      </c>
      <c r="AG19" s="14" t="s">
        <v>1060</v>
      </c>
      <c r="AH19" s="60" t="s">
        <v>2</v>
      </c>
    </row>
    <row r="20" spans="2:35" ht="15" customHeight="1" thickTop="1" thickBot="1" x14ac:dyDescent="0.25">
      <c r="F20" s="167"/>
      <c r="G20" s="167"/>
      <c r="H20" s="267" t="s">
        <v>578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870"/>
      <c r="X20" s="149" t="s">
        <v>24</v>
      </c>
      <c r="Y20" s="696"/>
      <c r="Z20" s="24"/>
      <c r="AA20" s="870"/>
      <c r="AB20" s="149" t="s">
        <v>25</v>
      </c>
      <c r="AC20" s="723" t="b">
        <f t="shared" ref="AC20:AC25" si="0">IF(W20="x",0,IF(Y20="x",1,IF(AA20="x",3)))</f>
        <v>0</v>
      </c>
      <c r="AD20" s="131">
        <v>1</v>
      </c>
      <c r="AE20" s="1043"/>
      <c r="AF20" s="915"/>
      <c r="AG20" s="525">
        <v>2</v>
      </c>
      <c r="AH20" s="893"/>
      <c r="AI20" s="167"/>
    </row>
    <row r="21" spans="2:35" ht="15" customHeight="1" thickBot="1" x14ac:dyDescent="0.25">
      <c r="F21" s="167"/>
      <c r="G21" s="167"/>
      <c r="H21" s="267" t="s">
        <v>1215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870"/>
      <c r="X21" s="149" t="s">
        <v>24</v>
      </c>
      <c r="Y21" s="660"/>
      <c r="Z21" s="24"/>
      <c r="AA21" s="870"/>
      <c r="AB21" s="149" t="s">
        <v>25</v>
      </c>
      <c r="AC21" s="723" t="b">
        <f t="shared" si="0"/>
        <v>0</v>
      </c>
      <c r="AD21" s="131">
        <v>1</v>
      </c>
      <c r="AE21" s="1043"/>
      <c r="AF21" s="915"/>
      <c r="AG21" s="525"/>
      <c r="AH21" s="893"/>
      <c r="AI21" s="167"/>
    </row>
    <row r="22" spans="2:35" ht="15" customHeight="1" thickBot="1" x14ac:dyDescent="0.25">
      <c r="H22" s="27" t="s">
        <v>342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870"/>
      <c r="X22" s="28" t="s">
        <v>24</v>
      </c>
      <c r="Y22" s="870"/>
      <c r="Z22" s="28"/>
      <c r="AA22" s="870"/>
      <c r="AB22" s="28" t="s">
        <v>25</v>
      </c>
      <c r="AC22" s="723" t="b">
        <f t="shared" si="0"/>
        <v>0</v>
      </c>
      <c r="AD22" s="131">
        <v>1</v>
      </c>
      <c r="AE22" s="914"/>
      <c r="AF22" s="915"/>
      <c r="AG22" s="604"/>
      <c r="AH22" s="894"/>
    </row>
    <row r="23" spans="2:35" ht="15" customHeight="1" thickBot="1" x14ac:dyDescent="0.25">
      <c r="H23" s="27" t="s">
        <v>343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70"/>
      <c r="X23" s="28" t="s">
        <v>24</v>
      </c>
      <c r="Y23" s="697"/>
      <c r="Z23" s="28"/>
      <c r="AA23" s="870"/>
      <c r="AB23" s="28" t="s">
        <v>25</v>
      </c>
      <c r="AC23" s="723" t="b">
        <f t="shared" si="0"/>
        <v>0</v>
      </c>
      <c r="AD23" s="131">
        <v>1</v>
      </c>
      <c r="AE23" s="914"/>
      <c r="AF23" s="915"/>
      <c r="AG23" s="604">
        <v>26</v>
      </c>
      <c r="AH23" s="894"/>
    </row>
    <row r="24" spans="2:35" ht="15" customHeight="1" thickBot="1" x14ac:dyDescent="0.25">
      <c r="H24" s="31" t="s">
        <v>579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870"/>
      <c r="X24" s="28" t="s">
        <v>24</v>
      </c>
      <c r="Y24" s="660"/>
      <c r="Z24" s="28"/>
      <c r="AA24" s="870"/>
      <c r="AB24" s="28" t="s">
        <v>25</v>
      </c>
      <c r="AC24" s="723" t="b">
        <f t="shared" si="0"/>
        <v>0</v>
      </c>
      <c r="AD24" s="131">
        <v>1</v>
      </c>
      <c r="AE24" s="914"/>
      <c r="AF24" s="915"/>
      <c r="AG24" s="523">
        <v>26</v>
      </c>
      <c r="AH24" s="894"/>
    </row>
    <row r="25" spans="2:35" ht="15" customHeight="1" thickBot="1" x14ac:dyDescent="0.3">
      <c r="B25" s="248"/>
      <c r="C25" s="248"/>
      <c r="D25" s="107"/>
      <c r="F25" s="56"/>
      <c r="H25" s="226" t="s">
        <v>580</v>
      </c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870"/>
      <c r="X25" s="110" t="s">
        <v>31</v>
      </c>
      <c r="Y25" s="870"/>
      <c r="Z25" s="110" t="s">
        <v>59</v>
      </c>
      <c r="AA25" s="870"/>
      <c r="AB25" s="110" t="s">
        <v>33</v>
      </c>
      <c r="AC25" s="723" t="b">
        <f t="shared" si="0"/>
        <v>0</v>
      </c>
      <c r="AD25" s="131">
        <v>1</v>
      </c>
      <c r="AE25" s="914"/>
      <c r="AF25" s="915"/>
      <c r="AG25" s="523">
        <v>26</v>
      </c>
      <c r="AH25" s="949"/>
    </row>
    <row r="26" spans="2:35" ht="15" customHeight="1" thickBot="1" x14ac:dyDescent="0.25">
      <c r="H26" s="1248" t="s">
        <v>344</v>
      </c>
      <c r="I26" s="1249"/>
      <c r="J26" s="1249"/>
      <c r="K26" s="1249"/>
      <c r="L26" s="1249"/>
      <c r="M26" s="1249"/>
      <c r="N26" s="1249"/>
      <c r="O26" s="1249"/>
      <c r="P26" s="1249"/>
      <c r="Q26" s="1249"/>
      <c r="R26" s="1249"/>
      <c r="S26" s="1249"/>
      <c r="T26" s="1249"/>
      <c r="U26" s="1249"/>
      <c r="V26" s="1249"/>
      <c r="W26" s="694"/>
      <c r="X26" s="20"/>
      <c r="Y26" s="698"/>
      <c r="Z26" s="20"/>
      <c r="AA26" s="660"/>
      <c r="AB26" s="260"/>
      <c r="AC26" s="700"/>
      <c r="AD26" s="70"/>
      <c r="AE26" s="163"/>
      <c r="AF26" s="131"/>
      <c r="AG26" s="163"/>
      <c r="AH26" s="894"/>
    </row>
    <row r="27" spans="2:35" ht="15" customHeight="1" thickBot="1" x14ac:dyDescent="0.25">
      <c r="H27" s="1298"/>
      <c r="I27" s="1299"/>
      <c r="J27" s="1299"/>
      <c r="K27" s="1299"/>
      <c r="L27" s="1299"/>
      <c r="M27" s="1299"/>
      <c r="N27" s="1299"/>
      <c r="O27" s="1299"/>
      <c r="P27" s="1299"/>
      <c r="Q27" s="1299"/>
      <c r="R27" s="1299"/>
      <c r="S27" s="1299"/>
      <c r="T27" s="1299"/>
      <c r="U27" s="1299"/>
      <c r="V27" s="1299"/>
      <c r="W27" s="870"/>
      <c r="X27" s="23" t="s">
        <v>24</v>
      </c>
      <c r="Y27" s="697"/>
      <c r="Z27" s="61"/>
      <c r="AA27" s="870"/>
      <c r="AB27" s="23" t="s">
        <v>25</v>
      </c>
      <c r="AC27" s="700"/>
      <c r="AD27" s="70"/>
      <c r="AE27" s="163"/>
      <c r="AF27" s="131"/>
      <c r="AG27" s="523">
        <v>26</v>
      </c>
      <c r="AH27" s="894"/>
    </row>
    <row r="28" spans="2:35" ht="15" customHeight="1" thickBot="1" x14ac:dyDescent="0.25">
      <c r="H28" s="31" t="s">
        <v>581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70"/>
      <c r="X28" s="28" t="s">
        <v>24</v>
      </c>
      <c r="Y28" s="697"/>
      <c r="Z28" s="28"/>
      <c r="AA28" s="870"/>
      <c r="AB28" s="28" t="s">
        <v>25</v>
      </c>
      <c r="AC28" s="723" t="b">
        <f t="shared" ref="AC28:AC31" si="1">IF(W28="x",0,IF(Y28="x",1,IF(AA28="x",3)))</f>
        <v>0</v>
      </c>
      <c r="AD28" s="70">
        <v>1</v>
      </c>
      <c r="AE28" s="914"/>
      <c r="AF28" s="915"/>
      <c r="AG28" s="604"/>
      <c r="AH28" s="894"/>
    </row>
    <row r="29" spans="2:35" ht="15" customHeight="1" thickBot="1" x14ac:dyDescent="0.25">
      <c r="H29" s="27" t="s">
        <v>582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70"/>
      <c r="X29" s="28" t="s">
        <v>24</v>
      </c>
      <c r="Y29" s="697"/>
      <c r="Z29" s="28"/>
      <c r="AA29" s="870"/>
      <c r="AB29" s="28" t="s">
        <v>35</v>
      </c>
      <c r="AC29" s="723" t="b">
        <f t="shared" si="1"/>
        <v>0</v>
      </c>
      <c r="AD29" s="70">
        <v>1</v>
      </c>
      <c r="AE29" s="914"/>
      <c r="AF29" s="915"/>
      <c r="AG29" s="604"/>
      <c r="AH29" s="894"/>
    </row>
    <row r="30" spans="2:35" ht="15" customHeight="1" thickBot="1" x14ac:dyDescent="0.25">
      <c r="H30" s="27" t="s">
        <v>583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70"/>
      <c r="X30" s="28" t="s">
        <v>24</v>
      </c>
      <c r="Y30" s="696"/>
      <c r="Z30" s="28"/>
      <c r="AA30" s="870"/>
      <c r="AB30" s="28" t="s">
        <v>35</v>
      </c>
      <c r="AC30" s="723" t="b">
        <f t="shared" si="1"/>
        <v>0</v>
      </c>
      <c r="AD30" s="70">
        <v>1</v>
      </c>
      <c r="AE30" s="914"/>
      <c r="AF30" s="915"/>
      <c r="AG30" s="604"/>
      <c r="AH30" s="894"/>
    </row>
    <row r="31" spans="2:35" ht="15" customHeight="1" thickBot="1" x14ac:dyDescent="0.25">
      <c r="H31" s="45" t="s">
        <v>345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01"/>
      <c r="X31" s="74" t="s">
        <v>24</v>
      </c>
      <c r="Y31" s="689"/>
      <c r="Z31" s="74"/>
      <c r="AA31" s="901"/>
      <c r="AB31" s="74" t="s">
        <v>25</v>
      </c>
      <c r="AC31" s="723" t="b">
        <f t="shared" si="1"/>
        <v>0</v>
      </c>
      <c r="AD31" s="70">
        <v>1</v>
      </c>
      <c r="AE31" s="916"/>
      <c r="AF31" s="920"/>
      <c r="AG31" s="541">
        <v>7</v>
      </c>
      <c r="AH31" s="937"/>
    </row>
    <row r="32" spans="2:35" ht="15" customHeight="1" thickTop="1" thickBot="1" x14ac:dyDescent="0.25">
      <c r="G32" s="167"/>
      <c r="H32" s="268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695"/>
      <c r="X32" s="97"/>
      <c r="Y32" s="695"/>
      <c r="Z32" s="99"/>
      <c r="AA32" s="695" t="s">
        <v>341</v>
      </c>
      <c r="AB32" s="103"/>
      <c r="AC32" s="703">
        <f>(AC20+AC22+AC23+AC24+AC25+AC28+AC29+AC30+AC31+AC21)/10</f>
        <v>0</v>
      </c>
      <c r="AD32" s="135">
        <v>2</v>
      </c>
      <c r="AE32" s="174" t="str">
        <f>COUNTA(AE20:AE31)&amp;"/"&amp;10</f>
        <v>0/10</v>
      </c>
      <c r="AF32" s="174" t="str">
        <f>COUNTA(AF20:AF31)&amp;"/"&amp;10</f>
        <v>0/10</v>
      </c>
      <c r="AG32" s="174"/>
      <c r="AH32" s="98"/>
    </row>
    <row r="33" spans="8:34" ht="15" customHeight="1" thickTop="1" x14ac:dyDescent="0.25"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660"/>
      <c r="X33" s="20"/>
      <c r="Y33" s="698"/>
      <c r="Z33" s="20"/>
      <c r="AA33" s="660"/>
      <c r="AB33" s="20"/>
      <c r="AC33" s="660"/>
      <c r="AD33" s="261"/>
      <c r="AE33" s="180"/>
      <c r="AF33" s="180"/>
      <c r="AG33" s="180"/>
      <c r="AH33" s="20"/>
    </row>
    <row r="34" spans="8:34" ht="15" customHeight="1" thickBot="1" x14ac:dyDescent="0.25">
      <c r="AE34" s="165"/>
      <c r="AF34" s="165"/>
      <c r="AG34" s="165"/>
    </row>
    <row r="35" spans="8:34" ht="15" customHeight="1" thickTop="1" thickBot="1" x14ac:dyDescent="0.25">
      <c r="V35" s="92"/>
      <c r="W35" s="692"/>
      <c r="X35" s="5"/>
      <c r="Y35" s="692"/>
      <c r="Z35" s="5"/>
      <c r="AA35" s="692"/>
      <c r="AB35" s="5"/>
      <c r="AC35" s="704" t="s">
        <v>18</v>
      </c>
      <c r="AD35" s="85" t="s">
        <v>1</v>
      </c>
      <c r="AE35" s="159" t="s">
        <v>390</v>
      </c>
      <c r="AF35" s="60" t="s">
        <v>389</v>
      </c>
      <c r="AG35" s="115"/>
    </row>
    <row r="36" spans="8:34" ht="15.95" customHeight="1" thickTop="1" thickBot="1" x14ac:dyDescent="0.3">
      <c r="V36" s="104"/>
      <c r="W36" s="708" t="s">
        <v>1046</v>
      </c>
      <c r="X36" s="6"/>
      <c r="Y36" s="660"/>
      <c r="Z36" s="6"/>
      <c r="AA36" s="660"/>
      <c r="AB36" s="6"/>
      <c r="AC36" s="703">
        <f>(AC32*AD32)/AD32</f>
        <v>0</v>
      </c>
      <c r="AD36" s="135">
        <v>2</v>
      </c>
      <c r="AE36" s="1061" t="str">
        <f>COUNTA(AE20:AE31)&amp;"/"&amp;10</f>
        <v>0/10</v>
      </c>
      <c r="AF36" s="1061" t="str">
        <f>COUNTA(AF20:AF31)&amp;"/"&amp;10</f>
        <v>0/10</v>
      </c>
      <c r="AG36" s="521"/>
    </row>
    <row r="37" spans="8:34" ht="15" customHeight="1" thickTop="1" thickBot="1" x14ac:dyDescent="0.25">
      <c r="V37" s="45"/>
      <c r="W37" s="689"/>
      <c r="X37" s="8"/>
      <c r="Y37" s="689"/>
      <c r="Z37" s="8"/>
      <c r="AA37" s="689"/>
      <c r="AB37" s="8"/>
      <c r="AC37" s="689"/>
      <c r="AD37" s="136"/>
      <c r="AE37" s="141"/>
      <c r="AF37" s="172"/>
      <c r="AG37" s="108"/>
    </row>
    <row r="38" spans="8:34" ht="15" customHeight="1" thickTop="1" x14ac:dyDescent="0.2"/>
    <row r="39" spans="8:34" ht="15" customHeight="1" thickBot="1" x14ac:dyDescent="0.25">
      <c r="AC39" s="1116" t="s">
        <v>394</v>
      </c>
      <c r="AD39" s="1117"/>
      <c r="AE39" s="1117"/>
      <c r="AF39" s="1118"/>
      <c r="AG39" s="115"/>
    </row>
    <row r="40" spans="8:34" ht="15" customHeight="1" thickTop="1" thickBot="1" x14ac:dyDescent="0.25">
      <c r="AC40" s="705"/>
      <c r="AD40" s="1119">
        <f>Übersicht!U208</f>
        <v>0</v>
      </c>
      <c r="AE40" s="1120"/>
      <c r="AF40" s="188"/>
      <c r="AG40" s="108"/>
    </row>
    <row r="41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10">
      <selection activeCell="AP22" sqref="AP21:AP22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7">
    <mergeCell ref="AH1:AH2"/>
    <mergeCell ref="AD40:AE40"/>
    <mergeCell ref="B2:C2"/>
    <mergeCell ref="B4:C4"/>
    <mergeCell ref="H19:V19"/>
    <mergeCell ref="H26:V27"/>
    <mergeCell ref="AC39:AF39"/>
  </mergeCells>
  <conditionalFormatting sqref="AC19">
    <cfRule type="cellIs" dxfId="60" priority="20" stopIfTrue="1" operator="between">
      <formula>0</formula>
      <formula>0.99</formula>
    </cfRule>
    <cfRule type="cellIs" dxfId="59" priority="21" stopIfTrue="1" operator="between">
      <formula>1</formula>
      <formula>1.99</formula>
    </cfRule>
    <cfRule type="cellIs" dxfId="58" priority="22" stopIfTrue="1" operator="between">
      <formula>2</formula>
      <formula>3</formula>
    </cfRule>
  </conditionalFormatting>
  <conditionalFormatting sqref="AC32">
    <cfRule type="cellIs" dxfId="57" priority="17" stopIfTrue="1" operator="between">
      <formula>0</formula>
      <formula>0.99</formula>
    </cfRule>
    <cfRule type="cellIs" dxfId="56" priority="18" stopIfTrue="1" operator="between">
      <formula>1</formula>
      <formula>1.99</formula>
    </cfRule>
    <cfRule type="cellIs" dxfId="55" priority="19" stopIfTrue="1" operator="between">
      <formula>2</formula>
      <formula>3</formula>
    </cfRule>
  </conditionalFormatting>
  <conditionalFormatting sqref="AC36">
    <cfRule type="cellIs" dxfId="54" priority="14" stopIfTrue="1" operator="between">
      <formula>0</formula>
      <formula>0.99</formula>
    </cfRule>
    <cfRule type="cellIs" dxfId="53" priority="15" stopIfTrue="1" operator="between">
      <formula>1</formula>
      <formula>1.99</formula>
    </cfRule>
    <cfRule type="cellIs" dxfId="52" priority="16" stopIfTrue="1" operator="between">
      <formula>2</formula>
      <formula>3</formula>
    </cfRule>
  </conditionalFormatting>
  <conditionalFormatting sqref="B2">
    <cfRule type="cellIs" dxfId="51" priority="11" stopIfTrue="1" operator="between">
      <formula>0</formula>
      <formula>0.99</formula>
    </cfRule>
    <cfRule type="cellIs" dxfId="50" priority="12" stopIfTrue="1" operator="between">
      <formula>1</formula>
      <formula>1.99</formula>
    </cfRule>
    <cfRule type="cellIs" dxfId="49" priority="13" stopIfTrue="1" operator="between">
      <formula>2</formula>
      <formula>3</formula>
    </cfRule>
  </conditionalFormatting>
  <conditionalFormatting sqref="AC20">
    <cfRule type="expression" dxfId="48" priority="10">
      <formula>$AC$20=FALSE</formula>
    </cfRule>
  </conditionalFormatting>
  <conditionalFormatting sqref="AC21">
    <cfRule type="expression" dxfId="47" priority="9">
      <formula>$AC$21=FALSE</formula>
    </cfRule>
  </conditionalFormatting>
  <conditionalFormatting sqref="AC22">
    <cfRule type="expression" dxfId="46" priority="8">
      <formula>$AC$22=FALSE</formula>
    </cfRule>
  </conditionalFormatting>
  <conditionalFormatting sqref="AC23">
    <cfRule type="expression" dxfId="45" priority="7">
      <formula>$AC$23=FALSE</formula>
    </cfRule>
  </conditionalFormatting>
  <conditionalFormatting sqref="AC24">
    <cfRule type="expression" dxfId="44" priority="6">
      <formula>$AC$24=FALSE</formula>
    </cfRule>
  </conditionalFormatting>
  <conditionalFormatting sqref="AC25">
    <cfRule type="expression" dxfId="43" priority="5">
      <formula>$AC$25=FALSE</formula>
    </cfRule>
  </conditionalFormatting>
  <conditionalFormatting sqref="AC28">
    <cfRule type="expression" dxfId="42" priority="4">
      <formula>$AC$28=FALSE</formula>
    </cfRule>
  </conditionalFormatting>
  <conditionalFormatting sqref="AC29">
    <cfRule type="expression" dxfId="41" priority="3">
      <formula>$AC$29=FALSE</formula>
    </cfRule>
  </conditionalFormatting>
  <conditionalFormatting sqref="AC30">
    <cfRule type="expression" dxfId="40" priority="2">
      <formula>$AC$30=FALSE</formula>
    </cfRule>
  </conditionalFormatting>
  <conditionalFormatting sqref="AC31">
    <cfRule type="expression" dxfId="39" priority="1">
      <formula>$AC$31=FALSE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legacyDrawing r:id="rId3"/>
  <legacyDrawingHF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B72"/>
  <sheetViews>
    <sheetView tabSelected="1" topLeftCell="B67" zoomScale="90" zoomScaleNormal="90" workbookViewId="0">
      <selection activeCell="A28" sqref="A28"/>
    </sheetView>
  </sheetViews>
  <sheetFormatPr baseColWidth="10" defaultRowHeight="12.75" x14ac:dyDescent="0.2"/>
  <cols>
    <col min="1" max="1" width="7.28515625" customWidth="1"/>
    <col min="2" max="2" width="174.28515625" customWidth="1"/>
  </cols>
  <sheetData>
    <row r="1" spans="1:2" x14ac:dyDescent="0.2">
      <c r="B1" s="124" t="s">
        <v>1259</v>
      </c>
    </row>
    <row r="2" spans="1:2" x14ac:dyDescent="0.2">
      <c r="A2" s="501">
        <v>1</v>
      </c>
      <c r="B2" s="167" t="s">
        <v>1059</v>
      </c>
    </row>
    <row r="3" spans="1:2" x14ac:dyDescent="0.2">
      <c r="A3" s="124">
        <v>2</v>
      </c>
      <c r="B3" s="124" t="s">
        <v>1096</v>
      </c>
    </row>
    <row r="4" spans="1:2" x14ac:dyDescent="0.2">
      <c r="A4" s="979">
        <v>3</v>
      </c>
      <c r="B4" t="s">
        <v>1061</v>
      </c>
    </row>
    <row r="5" spans="1:2" x14ac:dyDescent="0.2">
      <c r="A5" s="124">
        <v>4</v>
      </c>
      <c r="B5" s="124" t="s">
        <v>1260</v>
      </c>
    </row>
    <row r="6" spans="1:2" x14ac:dyDescent="0.2">
      <c r="A6" s="124">
        <v>5</v>
      </c>
      <c r="B6" s="124" t="s">
        <v>1066</v>
      </c>
    </row>
    <row r="7" spans="1:2" x14ac:dyDescent="0.2">
      <c r="A7" s="124">
        <v>6</v>
      </c>
      <c r="B7" s="124" t="s">
        <v>1261</v>
      </c>
    </row>
    <row r="8" spans="1:2" x14ac:dyDescent="0.2">
      <c r="A8" s="124">
        <v>7</v>
      </c>
      <c r="B8" s="124" t="s">
        <v>1262</v>
      </c>
    </row>
    <row r="9" spans="1:2" x14ac:dyDescent="0.2">
      <c r="A9" s="124">
        <v>8</v>
      </c>
      <c r="B9" s="124" t="s">
        <v>1067</v>
      </c>
    </row>
    <row r="10" spans="1:2" x14ac:dyDescent="0.2">
      <c r="A10" s="124">
        <v>9</v>
      </c>
      <c r="B10" s="124" t="s">
        <v>1263</v>
      </c>
    </row>
    <row r="11" spans="1:2" x14ac:dyDescent="0.2">
      <c r="A11" s="124">
        <v>10</v>
      </c>
      <c r="B11" s="124" t="s">
        <v>1068</v>
      </c>
    </row>
    <row r="12" spans="1:2" x14ac:dyDescent="0.2">
      <c r="A12" s="124">
        <v>11</v>
      </c>
      <c r="B12" s="124" t="s">
        <v>1097</v>
      </c>
    </row>
    <row r="13" spans="1:2" x14ac:dyDescent="0.2">
      <c r="A13" s="124">
        <v>12</v>
      </c>
      <c r="B13" s="124" t="s">
        <v>1264</v>
      </c>
    </row>
    <row r="14" spans="1:2" x14ac:dyDescent="0.2">
      <c r="A14" s="124">
        <v>13</v>
      </c>
      <c r="B14" s="124" t="s">
        <v>1265</v>
      </c>
    </row>
    <row r="15" spans="1:2" x14ac:dyDescent="0.2">
      <c r="A15" s="124">
        <v>14</v>
      </c>
      <c r="B15" s="124" t="s">
        <v>1069</v>
      </c>
    </row>
    <row r="16" spans="1:2" x14ac:dyDescent="0.2">
      <c r="A16" s="124">
        <v>15</v>
      </c>
      <c r="B16" s="601" t="s">
        <v>1266</v>
      </c>
    </row>
    <row r="17" spans="1:2" x14ac:dyDescent="0.2">
      <c r="A17" s="124">
        <v>16</v>
      </c>
      <c r="B17" s="124" t="s">
        <v>1070</v>
      </c>
    </row>
    <row r="18" spans="1:2" x14ac:dyDescent="0.2">
      <c r="A18" s="124">
        <v>17</v>
      </c>
      <c r="B18" s="124" t="s">
        <v>1104</v>
      </c>
    </row>
    <row r="19" spans="1:2" x14ac:dyDescent="0.2">
      <c r="A19" s="124">
        <v>18</v>
      </c>
      <c r="B19" s="124" t="s">
        <v>1074</v>
      </c>
    </row>
    <row r="20" spans="1:2" x14ac:dyDescent="0.2">
      <c r="A20" s="124">
        <v>19</v>
      </c>
      <c r="B20" s="124" t="s">
        <v>1105</v>
      </c>
    </row>
    <row r="21" spans="1:2" x14ac:dyDescent="0.2">
      <c r="A21" s="124">
        <v>20</v>
      </c>
      <c r="B21" s="124" t="s">
        <v>1267</v>
      </c>
    </row>
    <row r="22" spans="1:2" x14ac:dyDescent="0.2">
      <c r="A22" s="124">
        <v>21</v>
      </c>
      <c r="B22" s="124" t="s">
        <v>1268</v>
      </c>
    </row>
    <row r="23" spans="1:2" x14ac:dyDescent="0.2">
      <c r="A23" s="124">
        <v>22</v>
      </c>
      <c r="B23" s="124" t="s">
        <v>1082</v>
      </c>
    </row>
    <row r="24" spans="1:2" x14ac:dyDescent="0.2">
      <c r="A24" s="124">
        <v>23</v>
      </c>
      <c r="B24" s="124" t="s">
        <v>1080</v>
      </c>
    </row>
    <row r="25" spans="1:2" x14ac:dyDescent="0.2">
      <c r="A25" s="501">
        <v>24</v>
      </c>
      <c r="B25" s="124" t="s">
        <v>1081</v>
      </c>
    </row>
    <row r="26" spans="1:2" x14ac:dyDescent="0.2">
      <c r="A26" s="124">
        <v>25</v>
      </c>
      <c r="B26" s="124" t="s">
        <v>1269</v>
      </c>
    </row>
    <row r="27" spans="1:2" x14ac:dyDescent="0.2">
      <c r="A27" s="124">
        <v>26</v>
      </c>
      <c r="B27" s="124" t="s">
        <v>1086</v>
      </c>
    </row>
    <row r="28" spans="1:2" x14ac:dyDescent="0.2">
      <c r="A28" s="124">
        <v>27</v>
      </c>
      <c r="B28" s="124" t="s">
        <v>1083</v>
      </c>
    </row>
    <row r="29" spans="1:2" x14ac:dyDescent="0.2">
      <c r="A29" s="124">
        <v>28</v>
      </c>
      <c r="B29" s="124" t="s">
        <v>1275</v>
      </c>
    </row>
    <row r="30" spans="1:2" x14ac:dyDescent="0.2">
      <c r="A30" s="501">
        <v>29</v>
      </c>
      <c r="B30" s="124" t="s">
        <v>1089</v>
      </c>
    </row>
    <row r="31" spans="1:2" x14ac:dyDescent="0.2">
      <c r="A31" s="124">
        <v>30</v>
      </c>
      <c r="B31" s="124" t="s">
        <v>1272</v>
      </c>
    </row>
    <row r="32" spans="1:2" x14ac:dyDescent="0.2">
      <c r="A32" s="124">
        <v>31</v>
      </c>
      <c r="B32" s="124" t="s">
        <v>1106</v>
      </c>
    </row>
    <row r="33" spans="1:2" x14ac:dyDescent="0.2">
      <c r="A33" s="124">
        <v>32</v>
      </c>
      <c r="B33" s="124" t="s">
        <v>1062</v>
      </c>
    </row>
    <row r="34" spans="1:2" x14ac:dyDescent="0.2">
      <c r="A34" s="124">
        <v>33</v>
      </c>
      <c r="B34" t="s">
        <v>1063</v>
      </c>
    </row>
    <row r="35" spans="1:2" x14ac:dyDescent="0.2">
      <c r="A35" s="124">
        <v>34</v>
      </c>
      <c r="B35" s="124" t="s">
        <v>1270</v>
      </c>
    </row>
    <row r="36" spans="1:2" x14ac:dyDescent="0.2">
      <c r="A36" s="124">
        <v>35</v>
      </c>
      <c r="B36" s="124" t="s">
        <v>1271</v>
      </c>
    </row>
    <row r="37" spans="1:2" x14ac:dyDescent="0.2">
      <c r="A37" s="124">
        <v>36</v>
      </c>
      <c r="B37" s="124" t="s">
        <v>1250</v>
      </c>
    </row>
    <row r="38" spans="1:2" x14ac:dyDescent="0.2">
      <c r="A38" s="501">
        <v>37</v>
      </c>
      <c r="B38" s="124" t="s">
        <v>1088</v>
      </c>
    </row>
    <row r="39" spans="1:2" s="615" customFormat="1" x14ac:dyDescent="0.2">
      <c r="A39" s="614">
        <v>38</v>
      </c>
      <c r="B39" s="614" t="s">
        <v>1153</v>
      </c>
    </row>
    <row r="40" spans="1:2" x14ac:dyDescent="0.2">
      <c r="A40" s="614">
        <v>39</v>
      </c>
      <c r="B40" s="124" t="s">
        <v>1154</v>
      </c>
    </row>
    <row r="41" spans="1:2" x14ac:dyDescent="0.2">
      <c r="A41" s="614">
        <v>40</v>
      </c>
      <c r="B41" s="124" t="s">
        <v>1228</v>
      </c>
    </row>
    <row r="42" spans="1:2" x14ac:dyDescent="0.2">
      <c r="A42" s="614">
        <v>41</v>
      </c>
      <c r="B42" s="124" t="s">
        <v>1189</v>
      </c>
    </row>
    <row r="43" spans="1:2" x14ac:dyDescent="0.2">
      <c r="A43" s="614">
        <v>42</v>
      </c>
      <c r="B43" s="124" t="s">
        <v>1229</v>
      </c>
    </row>
    <row r="44" spans="1:2" x14ac:dyDescent="0.2">
      <c r="A44" s="614">
        <v>43</v>
      </c>
      <c r="B44" s="124" t="s">
        <v>1230</v>
      </c>
    </row>
    <row r="45" spans="1:2" x14ac:dyDescent="0.2">
      <c r="A45" s="614">
        <v>44</v>
      </c>
      <c r="B45" t="s">
        <v>1170</v>
      </c>
    </row>
    <row r="46" spans="1:2" x14ac:dyDescent="0.2">
      <c r="A46" s="982">
        <v>45</v>
      </c>
      <c r="B46" t="s">
        <v>1172</v>
      </c>
    </row>
    <row r="47" spans="1:2" x14ac:dyDescent="0.2">
      <c r="A47" s="614">
        <v>46</v>
      </c>
      <c r="B47" t="s">
        <v>1173</v>
      </c>
    </row>
    <row r="48" spans="1:2" x14ac:dyDescent="0.2">
      <c r="A48" s="614">
        <v>47</v>
      </c>
      <c r="B48" t="s">
        <v>1174</v>
      </c>
    </row>
    <row r="49" spans="1:2" x14ac:dyDescent="0.2">
      <c r="A49" s="614">
        <v>48</v>
      </c>
      <c r="B49" t="s">
        <v>1175</v>
      </c>
    </row>
    <row r="50" spans="1:2" x14ac:dyDescent="0.2">
      <c r="A50" s="614">
        <v>49</v>
      </c>
      <c r="B50" s="124" t="s">
        <v>1231</v>
      </c>
    </row>
    <row r="51" spans="1:2" x14ac:dyDescent="0.2">
      <c r="A51" s="614">
        <v>50</v>
      </c>
      <c r="B51" s="601" t="s">
        <v>1233</v>
      </c>
    </row>
    <row r="52" spans="1:2" s="600" customFormat="1" x14ac:dyDescent="0.2">
      <c r="A52" s="601">
        <v>51</v>
      </c>
      <c r="B52" s="601" t="s">
        <v>1234</v>
      </c>
    </row>
    <row r="53" spans="1:2" x14ac:dyDescent="0.2">
      <c r="A53" s="614">
        <v>53</v>
      </c>
      <c r="B53" s="124" t="s">
        <v>1258</v>
      </c>
    </row>
    <row r="54" spans="1:2" x14ac:dyDescent="0.2">
      <c r="A54" s="614">
        <v>54</v>
      </c>
      <c r="B54" s="601" t="s">
        <v>1236</v>
      </c>
    </row>
    <row r="55" spans="1:2" x14ac:dyDescent="0.2">
      <c r="A55" s="614">
        <v>55</v>
      </c>
      <c r="B55" s="601" t="s">
        <v>1237</v>
      </c>
    </row>
    <row r="56" spans="1:2" x14ac:dyDescent="0.2">
      <c r="A56" s="614">
        <v>56</v>
      </c>
      <c r="B56" s="124" t="s">
        <v>1238</v>
      </c>
    </row>
    <row r="57" spans="1:2" x14ac:dyDescent="0.2">
      <c r="A57" s="614">
        <v>57</v>
      </c>
      <c r="B57" t="s">
        <v>1239</v>
      </c>
    </row>
    <row r="58" spans="1:2" x14ac:dyDescent="0.2">
      <c r="A58" s="614">
        <v>58</v>
      </c>
      <c r="B58" t="s">
        <v>1240</v>
      </c>
    </row>
    <row r="59" spans="1:2" x14ac:dyDescent="0.2">
      <c r="A59" s="614">
        <v>59</v>
      </c>
      <c r="B59" s="124" t="s">
        <v>1243</v>
      </c>
    </row>
    <row r="60" spans="1:2" x14ac:dyDescent="0.2">
      <c r="A60" s="614">
        <v>60</v>
      </c>
      <c r="B60" s="124" t="s">
        <v>1244</v>
      </c>
    </row>
    <row r="61" spans="1:2" ht="25.5" x14ac:dyDescent="0.2">
      <c r="A61" s="980">
        <v>61</v>
      </c>
      <c r="B61" s="643" t="s">
        <v>1346</v>
      </c>
    </row>
    <row r="62" spans="1:2" x14ac:dyDescent="0.2">
      <c r="A62" s="614">
        <v>62</v>
      </c>
      <c r="B62" s="124" t="s">
        <v>1245</v>
      </c>
    </row>
    <row r="63" spans="1:2" x14ac:dyDescent="0.2">
      <c r="A63" s="614">
        <v>63</v>
      </c>
      <c r="B63" t="s">
        <v>1246</v>
      </c>
    </row>
    <row r="64" spans="1:2" x14ac:dyDescent="0.2">
      <c r="A64" s="614">
        <v>64</v>
      </c>
      <c r="B64" t="s">
        <v>1249</v>
      </c>
    </row>
    <row r="65" spans="1:2" s="615" customFormat="1" x14ac:dyDescent="0.2">
      <c r="A65" s="614">
        <v>65</v>
      </c>
      <c r="B65" s="614" t="s">
        <v>1251</v>
      </c>
    </row>
    <row r="66" spans="1:2" s="600" customFormat="1" ht="25.5" x14ac:dyDescent="0.2">
      <c r="A66" s="600">
        <v>67</v>
      </c>
      <c r="B66" s="600" t="s">
        <v>1252</v>
      </c>
    </row>
    <row r="67" spans="1:2" x14ac:dyDescent="0.2">
      <c r="A67" s="614">
        <v>68</v>
      </c>
      <c r="B67" t="s">
        <v>1254</v>
      </c>
    </row>
    <row r="68" spans="1:2" s="600" customFormat="1" x14ac:dyDescent="0.2">
      <c r="A68" s="600">
        <v>69</v>
      </c>
      <c r="B68" s="601" t="s">
        <v>1255</v>
      </c>
    </row>
    <row r="69" spans="1:2" s="600" customFormat="1" ht="39" customHeight="1" x14ac:dyDescent="0.2">
      <c r="A69" s="600">
        <v>70</v>
      </c>
      <c r="B69" s="601" t="s">
        <v>1256</v>
      </c>
    </row>
    <row r="70" spans="1:2" x14ac:dyDescent="0.2">
      <c r="A70" s="600">
        <v>71</v>
      </c>
      <c r="B70" s="124" t="s">
        <v>1257</v>
      </c>
    </row>
    <row r="71" spans="1:2" x14ac:dyDescent="0.2">
      <c r="A71" s="600">
        <v>72</v>
      </c>
      <c r="B71" s="643" t="s">
        <v>1347</v>
      </c>
    </row>
    <row r="72" spans="1:2" x14ac:dyDescent="0.2">
      <c r="A72" s="600">
        <v>73</v>
      </c>
      <c r="B72" s="643" t="s">
        <v>1280</v>
      </c>
    </row>
  </sheetData>
  <sheetProtection password="EF30" sheet="1" objects="1" scenarios="1"/>
  <customSheetViews>
    <customSheetView guid="{09FC77BA-5E56-4CC2-A2B9-223DC8DC59BC}" scale="90" fitToPage="1" topLeftCell="B67">
      <selection activeCell="B73" sqref="B73"/>
      <pageMargins left="0.7" right="0.7" top="0.78740157499999996" bottom="0.78740157499999996" header="0.3" footer="0.3"/>
      <pageSetup paperSize="9" scale="76" fitToHeight="0" orientation="landscape" r:id="rId1"/>
    </customSheetView>
  </customSheetViews>
  <pageMargins left="0.7" right="0.7" top="0.78740157499999996" bottom="0.78740157499999996" header="0.3" footer="0.3"/>
  <pageSetup paperSize="9" scale="7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8:H28"/>
  <sheetViews>
    <sheetView zoomScale="90" zoomScaleNormal="90" workbookViewId="0">
      <selection activeCell="A28" sqref="A28"/>
    </sheetView>
  </sheetViews>
  <sheetFormatPr baseColWidth="10" defaultRowHeight="12.75" x14ac:dyDescent="0.2"/>
  <cols>
    <col min="1" max="1" width="85" customWidth="1"/>
  </cols>
  <sheetData>
    <row r="8" spans="1:8" ht="18" x14ac:dyDescent="0.25">
      <c r="A8" s="56" t="s">
        <v>1281</v>
      </c>
    </row>
    <row r="9" spans="1:8" s="796" customFormat="1" ht="18" customHeight="1" x14ac:dyDescent="0.2">
      <c r="A9" s="1086" t="s">
        <v>1282</v>
      </c>
      <c r="B9" s="1084"/>
      <c r="C9" s="1084"/>
      <c r="D9" s="1084"/>
      <c r="E9" s="1084"/>
      <c r="F9" s="1084"/>
      <c r="G9" s="1084"/>
      <c r="H9" s="1084"/>
    </row>
    <row r="10" spans="1:8" s="796" customFormat="1" ht="18" customHeight="1" x14ac:dyDescent="0.2">
      <c r="A10" s="1086" t="s">
        <v>1283</v>
      </c>
      <c r="B10" s="1084"/>
      <c r="C10" s="1084"/>
      <c r="D10" s="1084"/>
      <c r="E10" s="1084"/>
      <c r="F10" s="1084"/>
      <c r="G10" s="1084"/>
      <c r="H10" s="1084"/>
    </row>
    <row r="11" spans="1:8" s="796" customFormat="1" ht="18" customHeight="1" x14ac:dyDescent="0.2">
      <c r="A11" s="1086" t="s">
        <v>1284</v>
      </c>
      <c r="B11" s="1084"/>
      <c r="C11" s="1084"/>
      <c r="D11" s="1084"/>
      <c r="E11" s="1084"/>
      <c r="F11" s="1084"/>
      <c r="G11" s="1084"/>
      <c r="H11" s="1084"/>
    </row>
    <row r="12" spans="1:8" ht="15" customHeight="1" x14ac:dyDescent="0.2">
      <c r="A12" s="123"/>
      <c r="B12" s="123"/>
      <c r="C12" s="123"/>
      <c r="D12" s="123"/>
      <c r="E12" s="123"/>
      <c r="F12" s="123"/>
      <c r="G12" s="123"/>
      <c r="H12" s="123"/>
    </row>
    <row r="13" spans="1:8" ht="18" customHeight="1" x14ac:dyDescent="0.2">
      <c r="A13" s="1084" t="s">
        <v>1285</v>
      </c>
      <c r="B13" s="1084"/>
      <c r="C13" s="1084"/>
      <c r="D13" s="1084"/>
      <c r="E13" s="1084"/>
      <c r="F13" s="1084"/>
      <c r="G13" s="1084"/>
      <c r="H13" s="1084"/>
    </row>
    <row r="14" spans="1:8" ht="15" customHeight="1" x14ac:dyDescent="0.2">
      <c r="A14" s="1084"/>
      <c r="B14" s="1084"/>
      <c r="C14" s="1084"/>
      <c r="D14" s="1084"/>
      <c r="E14" s="1084"/>
      <c r="F14" s="1084"/>
      <c r="G14" s="1084"/>
      <c r="H14" s="1084"/>
    </row>
    <row r="17" spans="1:2" ht="18" x14ac:dyDescent="0.25">
      <c r="A17" s="56" t="s">
        <v>1327</v>
      </c>
    </row>
    <row r="18" spans="1:2" s="600" customFormat="1" ht="18" customHeight="1" x14ac:dyDescent="0.2">
      <c r="A18" s="1084" t="s">
        <v>1352</v>
      </c>
    </row>
    <row r="19" spans="1:2" ht="18" customHeight="1" x14ac:dyDescent="0.2">
      <c r="A19" s="1085" t="s">
        <v>1351</v>
      </c>
    </row>
    <row r="20" spans="1:2" ht="18" customHeight="1" x14ac:dyDescent="0.2">
      <c r="A20" s="1085" t="s">
        <v>1339</v>
      </c>
      <c r="B20" s="167"/>
    </row>
    <row r="21" spans="1:2" ht="18" customHeight="1" x14ac:dyDescent="0.2">
      <c r="A21" s="1083"/>
      <c r="B21" s="167"/>
    </row>
    <row r="22" spans="1:2" ht="14.25" x14ac:dyDescent="0.2">
      <c r="A22" s="860"/>
    </row>
    <row r="23" spans="1:2" ht="18" x14ac:dyDescent="0.25">
      <c r="A23" s="56" t="s">
        <v>1353</v>
      </c>
    </row>
    <row r="24" spans="1:2" s="796" customFormat="1" ht="18" customHeight="1" x14ac:dyDescent="0.2">
      <c r="A24" s="1084" t="s">
        <v>1354</v>
      </c>
    </row>
    <row r="25" spans="1:2" s="1084" customFormat="1" ht="18" customHeight="1" x14ac:dyDescent="0.2">
      <c r="A25" s="1084" t="s">
        <v>1355</v>
      </c>
    </row>
    <row r="26" spans="1:2" s="1084" customFormat="1" ht="18" customHeight="1" x14ac:dyDescent="0.2">
      <c r="A26" s="1084" t="s">
        <v>1356</v>
      </c>
      <c r="B26" s="1087"/>
    </row>
    <row r="27" spans="1:2" s="1084" customFormat="1" ht="18" customHeight="1" x14ac:dyDescent="0.2"/>
    <row r="28" spans="1:2" s="123" customFormat="1" ht="15" x14ac:dyDescent="0.2"/>
  </sheetData>
  <sheetProtection password="EF30" sheet="1" objects="1" scenarios="1"/>
  <customSheetViews>
    <customSheetView guid="{09FC77BA-5E56-4CC2-A2B9-223DC8DC59BC}" scale="90" topLeftCell="A19">
      <selection activeCell="A28" sqref="A28"/>
      <pageMargins left="0.70866141732283472" right="0.70866141732283472" top="0.78740157480314965" bottom="0.78740157480314965" header="0.27559055118110237" footer="0.31496062992125984"/>
      <pageSetup paperSize="9" orientation="portrait" r:id="rId1"/>
      <headerFooter alignWithMargins="0">
        <oddHeader>&amp;R&amp;G</oddHeader>
      </headerFooter>
    </customSheetView>
  </customSheetViews>
  <pageMargins left="0.70866141732283472" right="0.70866141732283472" top="0.78740157480314965" bottom="0.78740157480314965" header="0.27559055118110237" footer="0.31496062992125984"/>
  <pageSetup paperSize="9" orientation="portrait" r:id="rId2"/>
  <headerFooter alignWithMargins="0">
    <oddHeader>&amp;R&amp;G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O209"/>
  <sheetViews>
    <sheetView showGridLines="0" topLeftCell="A195" zoomScaleNormal="100" zoomScaleSheetLayoutView="120" workbookViewId="0">
      <selection activeCell="A28" sqref="A28"/>
    </sheetView>
  </sheetViews>
  <sheetFormatPr baseColWidth="10" defaultColWidth="3.28515625" defaultRowHeight="15" customHeight="1" x14ac:dyDescent="0.2"/>
  <cols>
    <col min="21" max="21" width="5.7109375" style="183" customWidth="1"/>
    <col min="22" max="22" width="1.5703125" customWidth="1"/>
    <col min="23" max="23" width="5.85546875" style="117" customWidth="1"/>
    <col min="24" max="24" width="3.28515625" style="117" customWidth="1"/>
    <col min="26" max="27" width="6.7109375" style="117" customWidth="1"/>
    <col min="29" max="30" width="0" hidden="1" customWidth="1"/>
    <col min="41" max="41" width="3.28515625" style="6"/>
  </cols>
  <sheetData>
    <row r="1" spans="1:30" ht="15" customHeight="1" x14ac:dyDescent="0.2">
      <c r="W1" s="929"/>
      <c r="X1" s="929"/>
      <c r="Z1" s="929"/>
      <c r="AA1" s="929"/>
    </row>
    <row r="2" spans="1:30" ht="15" customHeight="1" x14ac:dyDescent="0.2">
      <c r="A2" s="1098"/>
      <c r="B2" s="1098"/>
      <c r="C2" s="1098"/>
      <c r="D2" s="1098"/>
      <c r="E2" s="1098"/>
      <c r="F2" s="1098"/>
      <c r="G2" s="1098"/>
      <c r="H2" s="1098"/>
      <c r="I2" s="1098"/>
      <c r="U2" s="1101" t="s">
        <v>1328</v>
      </c>
      <c r="W2" s="1103" t="s">
        <v>395</v>
      </c>
      <c r="X2" s="1099" t="s">
        <v>391</v>
      </c>
      <c r="Z2" s="1099" t="s">
        <v>392</v>
      </c>
      <c r="AA2" s="1099" t="s">
        <v>393</v>
      </c>
    </row>
    <row r="3" spans="1:30" ht="15" customHeight="1" x14ac:dyDescent="0.2">
      <c r="A3" s="1098"/>
      <c r="B3" s="1098"/>
      <c r="C3" s="1098"/>
      <c r="D3" s="1098"/>
      <c r="E3" s="1098"/>
      <c r="F3" s="1098"/>
      <c r="G3" s="1098"/>
      <c r="H3" s="1098"/>
      <c r="I3" s="1098"/>
      <c r="U3" s="1102"/>
      <c r="W3" s="1103"/>
      <c r="X3" s="1099"/>
      <c r="Z3" s="1099"/>
      <c r="AA3" s="1099"/>
    </row>
    <row r="4" spans="1:30" ht="15" customHeight="1" x14ac:dyDescent="0.2">
      <c r="B4" s="1105">
        <f>Deckblatt!D30</f>
        <v>0</v>
      </c>
      <c r="C4" s="1106"/>
      <c r="D4" s="1106"/>
      <c r="E4" s="1106"/>
      <c r="F4" s="1106"/>
      <c r="G4" s="1106"/>
      <c r="U4" s="1102"/>
      <c r="W4" s="1103"/>
      <c r="X4" s="1099"/>
      <c r="Z4" s="1099"/>
      <c r="AA4" s="1099"/>
    </row>
    <row r="5" spans="1:30" ht="43.5" customHeight="1" x14ac:dyDescent="0.2">
      <c r="U5" s="1102"/>
      <c r="W5" s="1103"/>
      <c r="X5" s="1099"/>
      <c r="Z5" s="1099"/>
      <c r="AA5" s="1099"/>
    </row>
    <row r="6" spans="1:30" ht="10.5" hidden="1" customHeight="1" thickBot="1" x14ac:dyDescent="0.25">
      <c r="U6" s="1102"/>
      <c r="W6" s="1103"/>
      <c r="X6" s="1099"/>
      <c r="Z6" s="1099"/>
      <c r="AA6" s="1099"/>
    </row>
    <row r="7" spans="1:30" ht="9" hidden="1" customHeight="1" thickBot="1" x14ac:dyDescent="0.25">
      <c r="U7" s="1102"/>
      <c r="W7" s="1103"/>
      <c r="X7" s="1099"/>
      <c r="Z7" s="1099"/>
      <c r="AA7" s="1099"/>
    </row>
    <row r="8" spans="1:30" ht="5.25" hidden="1" customHeight="1" thickBot="1" x14ac:dyDescent="0.25">
      <c r="U8" s="1102"/>
      <c r="W8" s="1103"/>
      <c r="X8" s="1099"/>
      <c r="Z8" s="1099"/>
      <c r="AA8" s="1099"/>
    </row>
    <row r="9" spans="1:30" ht="15" hidden="1" customHeight="1" x14ac:dyDescent="0.2">
      <c r="U9" s="1102"/>
      <c r="W9" s="1103"/>
      <c r="X9" s="1099"/>
      <c r="Z9" s="1099"/>
      <c r="AA9" s="1099"/>
    </row>
    <row r="10" spans="1:30" ht="15" hidden="1" customHeight="1" x14ac:dyDescent="0.2">
      <c r="U10" s="1102"/>
      <c r="W10" s="1103"/>
      <c r="X10" s="1099"/>
      <c r="Z10" s="1099"/>
      <c r="AA10" s="1099"/>
    </row>
    <row r="11" spans="1:30" ht="15" hidden="1" customHeight="1" x14ac:dyDescent="0.2">
      <c r="U11" s="1102"/>
      <c r="W11" s="1103"/>
      <c r="X11" s="1099"/>
      <c r="Z11" s="1099"/>
      <c r="AA11" s="1099"/>
    </row>
    <row r="12" spans="1:30" ht="15" customHeight="1" thickBot="1" x14ac:dyDescent="0.25"/>
    <row r="13" spans="1:30" ht="19.5" customHeight="1" thickTop="1" thickBot="1" x14ac:dyDescent="0.3">
      <c r="A13" s="56" t="s">
        <v>379</v>
      </c>
      <c r="U13" s="185">
        <f>(W13/3)*100</f>
        <v>0</v>
      </c>
      <c r="W13" s="129">
        <f>(W15*X15+W23*X23+W32*X32+W43*X43+W56*X56+W74*X74+W84*X84+W105*X105+W124*X124+W140*X140+W161*X161+W96*X96+W193*X193+W208*X208)/(X15+X23+X32+X43+X56+X74+X84+X105+X124+X140+X161+X96+X193+X208)</f>
        <v>0</v>
      </c>
      <c r="Z13" s="865" t="str">
        <f>SUM(AC15:AC208)&amp;"/632"</f>
        <v>0/632</v>
      </c>
      <c r="AA13" s="865" t="str">
        <f>SUM(AD15:AD208)&amp;"/632"</f>
        <v>0/632</v>
      </c>
    </row>
    <row r="14" spans="1:30" ht="5.25" customHeight="1" thickTop="1" thickBot="1" x14ac:dyDescent="0.25"/>
    <row r="15" spans="1:30" ht="15" customHeight="1" thickTop="1" thickBot="1" x14ac:dyDescent="0.3">
      <c r="A15" s="122" t="s">
        <v>1111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U15" s="184">
        <f>(W15/3)*100</f>
        <v>0</v>
      </c>
      <c r="W15" s="121">
        <f>'1. Biosicherheit'!AC54</f>
        <v>0</v>
      </c>
      <c r="X15" s="143">
        <v>1</v>
      </c>
      <c r="Z15" s="865" t="str">
        <f>'1. Biosicherheit'!AE54</f>
        <v>0/26</v>
      </c>
      <c r="AA15" s="865" t="str">
        <f>'1. Biosicherheit'!AF54</f>
        <v>0/26</v>
      </c>
      <c r="AC15">
        <f>VALUE(LEFT(Z15,FIND("/",Z15)-1))</f>
        <v>0</v>
      </c>
      <c r="AD15">
        <f>VALUE(LEFT(AA15,FIND("/",AA15)-1))</f>
        <v>0</v>
      </c>
    </row>
    <row r="16" spans="1:30" ht="15" customHeight="1" thickTop="1" x14ac:dyDescent="0.2">
      <c r="C16" s="1" t="s">
        <v>1112</v>
      </c>
      <c r="W16" s="127">
        <f>'1. Biosicherheit'!AC35</f>
        <v>0</v>
      </c>
    </row>
    <row r="17" spans="1:30" ht="15" customHeight="1" x14ac:dyDescent="0.2">
      <c r="C17" s="1"/>
      <c r="E17" t="s">
        <v>3</v>
      </c>
      <c r="W17" s="126">
        <f>'1. Biosicherheit'!AC6</f>
        <v>0</v>
      </c>
    </row>
    <row r="18" spans="1:30" ht="15" customHeight="1" x14ac:dyDescent="0.2">
      <c r="E18" t="s">
        <v>10</v>
      </c>
      <c r="W18" s="126">
        <f>'1. Biosicherheit'!AC25</f>
        <v>0</v>
      </c>
    </row>
    <row r="19" spans="1:30" ht="15" customHeight="1" x14ac:dyDescent="0.2">
      <c r="E19" t="s">
        <v>14</v>
      </c>
      <c r="W19" s="126">
        <f>'1. Biosicherheit'!AC31</f>
        <v>0</v>
      </c>
    </row>
    <row r="20" spans="1:30" ht="15" customHeight="1" x14ac:dyDescent="0.2">
      <c r="C20" s="1" t="s">
        <v>1113</v>
      </c>
      <c r="W20" s="126">
        <f>'1. Biosicherheit'!AC50</f>
        <v>0</v>
      </c>
    </row>
    <row r="21" spans="1:30" ht="15" customHeight="1" x14ac:dyDescent="0.2">
      <c r="E21" t="s">
        <v>43</v>
      </c>
      <c r="W21" s="126">
        <f>'1. Biosicherheit'!AC40</f>
        <v>0</v>
      </c>
    </row>
    <row r="22" spans="1:30" ht="15" customHeight="1" thickBot="1" x14ac:dyDescent="0.25">
      <c r="E22" t="s">
        <v>48</v>
      </c>
      <c r="W22" s="126">
        <f>'1. Biosicherheit'!AC43</f>
        <v>0</v>
      </c>
    </row>
    <row r="23" spans="1:30" ht="15" customHeight="1" thickTop="1" thickBot="1" x14ac:dyDescent="0.3">
      <c r="A23" s="122" t="s">
        <v>1114</v>
      </c>
      <c r="U23" s="184">
        <f>(W23/3)*100</f>
        <v>0</v>
      </c>
      <c r="W23" s="121">
        <f>'2. Reinigung &amp; Desinfektion'!AC94</f>
        <v>0</v>
      </c>
      <c r="X23" s="143">
        <v>2</v>
      </c>
      <c r="Z23" s="865" t="str">
        <f>'2. Reinigung &amp; Desinfektion'!AE94</f>
        <v>0/57</v>
      </c>
      <c r="AA23" s="865" t="str">
        <f>'2. Reinigung &amp; Desinfektion'!AF94</f>
        <v>0/57</v>
      </c>
      <c r="AC23">
        <f>VALUE(LEFT(Z23,FIND("/",Z23)-1))</f>
        <v>0</v>
      </c>
      <c r="AD23">
        <f>VALUE(LEFT(AA23,FIND("/",AA23)-1))</f>
        <v>0</v>
      </c>
    </row>
    <row r="24" spans="1:30" ht="15" customHeight="1" thickTop="1" x14ac:dyDescent="0.2">
      <c r="C24" s="1" t="s">
        <v>1115</v>
      </c>
      <c r="W24" s="127">
        <f>'2. Reinigung &amp; Desinfektion'!AC83</f>
        <v>0</v>
      </c>
    </row>
    <row r="25" spans="1:30" ht="15" customHeight="1" x14ac:dyDescent="0.2">
      <c r="E25" t="s">
        <v>62</v>
      </c>
      <c r="W25" s="126">
        <f>'2. Reinigung &amp; Desinfektion'!AC66</f>
        <v>0</v>
      </c>
    </row>
    <row r="26" spans="1:30" ht="15" customHeight="1" x14ac:dyDescent="0.2">
      <c r="E26" t="s">
        <v>63</v>
      </c>
      <c r="W26" s="126">
        <f>'2. Reinigung &amp; Desinfektion'!AC75</f>
        <v>0</v>
      </c>
    </row>
    <row r="27" spans="1:30" ht="15" customHeight="1" x14ac:dyDescent="0.2">
      <c r="C27" s="1" t="s">
        <v>1116</v>
      </c>
      <c r="W27" s="126">
        <f>'2. Reinigung &amp; Desinfektion'!AC10</f>
        <v>0</v>
      </c>
    </row>
    <row r="28" spans="1:30" ht="15" customHeight="1" x14ac:dyDescent="0.2">
      <c r="C28" s="1" t="s">
        <v>1117</v>
      </c>
      <c r="W28" s="126">
        <f>'2. Reinigung &amp; Desinfektion'!AC62</f>
        <v>0</v>
      </c>
    </row>
    <row r="29" spans="1:30" ht="15" customHeight="1" x14ac:dyDescent="0.2">
      <c r="C29" s="1" t="s">
        <v>1118</v>
      </c>
      <c r="W29" s="126">
        <f>'2. Reinigung &amp; Desinfektion'!AC33</f>
        <v>0</v>
      </c>
    </row>
    <row r="30" spans="1:30" ht="15" customHeight="1" x14ac:dyDescent="0.2">
      <c r="C30" s="1" t="s">
        <v>1119</v>
      </c>
      <c r="W30" s="126">
        <f>'2. Reinigung &amp; Desinfektion'!AC55</f>
        <v>0</v>
      </c>
    </row>
    <row r="31" spans="1:30" ht="15" customHeight="1" thickBot="1" x14ac:dyDescent="0.25">
      <c r="C31" s="1" t="s">
        <v>1278</v>
      </c>
      <c r="W31" s="128">
        <f>'2. Reinigung &amp; Desinfektion'!AC90</f>
        <v>0</v>
      </c>
    </row>
    <row r="32" spans="1:30" ht="15" customHeight="1" thickTop="1" thickBot="1" x14ac:dyDescent="0.3">
      <c r="A32" s="122" t="s">
        <v>1120</v>
      </c>
      <c r="U32" s="184">
        <f>(W32/3)*100</f>
        <v>0</v>
      </c>
      <c r="W32" s="121">
        <f>'3. Transporthygiene'!AC55</f>
        <v>0</v>
      </c>
      <c r="X32" s="143">
        <v>1</v>
      </c>
      <c r="Z32" s="865" t="str">
        <f>'3. Transporthygiene'!AE55</f>
        <v>0/19</v>
      </c>
      <c r="AA32" s="865" t="str">
        <f>'3. Transporthygiene'!AF55</f>
        <v>0/19</v>
      </c>
      <c r="AC32">
        <f>VALUE(LEFT(Z32,FIND("/",Z32)-1))</f>
        <v>0</v>
      </c>
      <c r="AD32">
        <f>VALUE(LEFT(AA32,FIND("/",AA32)-1))</f>
        <v>0</v>
      </c>
    </row>
    <row r="33" spans="1:30" ht="15" customHeight="1" thickTop="1" x14ac:dyDescent="0.2">
      <c r="C33" s="1" t="s">
        <v>1121</v>
      </c>
      <c r="D33" s="1"/>
      <c r="W33" s="127">
        <f>'3. Transporthygiene'!AC12</f>
        <v>0</v>
      </c>
    </row>
    <row r="34" spans="1:30" ht="15" customHeight="1" x14ac:dyDescent="0.2">
      <c r="C34" s="1" t="s">
        <v>1122</v>
      </c>
      <c r="D34" s="1"/>
      <c r="F34" s="1"/>
      <c r="G34" s="1"/>
      <c r="H34" s="1"/>
      <c r="I34" s="1"/>
      <c r="J34" s="1"/>
      <c r="W34" s="126">
        <f>'3. Transporthygiene'!AC20</f>
        <v>0</v>
      </c>
    </row>
    <row r="35" spans="1:30" ht="15" customHeight="1" x14ac:dyDescent="0.2">
      <c r="C35" s="1" t="s">
        <v>1123</v>
      </c>
      <c r="D35" s="1"/>
      <c r="F35" s="1"/>
      <c r="G35" s="1"/>
      <c r="W35" s="126">
        <f>'3. Transporthygiene'!AC37</f>
        <v>0</v>
      </c>
    </row>
    <row r="36" spans="1:30" ht="15" customHeight="1" x14ac:dyDescent="0.2">
      <c r="C36" s="1"/>
      <c r="D36" s="1"/>
      <c r="E36" s="124" t="s">
        <v>373</v>
      </c>
      <c r="F36" s="1"/>
      <c r="G36" s="1"/>
      <c r="W36" s="126">
        <f>'3. Transporthygiene'!AC25</f>
        <v>0</v>
      </c>
    </row>
    <row r="37" spans="1:30" ht="15" customHeight="1" x14ac:dyDescent="0.2">
      <c r="C37" s="1"/>
      <c r="D37" s="1"/>
      <c r="E37" s="124" t="s">
        <v>279</v>
      </c>
      <c r="F37" s="1"/>
      <c r="G37" s="1"/>
      <c r="W37" s="126">
        <f>'3. Transporthygiene'!AC30</f>
        <v>0</v>
      </c>
    </row>
    <row r="38" spans="1:30" ht="15" customHeight="1" x14ac:dyDescent="0.2">
      <c r="C38" s="1"/>
      <c r="D38" s="1"/>
      <c r="E38" s="124" t="s">
        <v>621</v>
      </c>
      <c r="F38" s="1"/>
      <c r="G38" s="1"/>
      <c r="W38" s="126">
        <f>'3. Transporthygiene'!AC33</f>
        <v>0</v>
      </c>
    </row>
    <row r="39" spans="1:30" ht="15" customHeight="1" x14ac:dyDescent="0.2">
      <c r="C39" s="1" t="s">
        <v>1124</v>
      </c>
      <c r="D39" s="1"/>
      <c r="F39" s="1"/>
      <c r="G39" s="1"/>
      <c r="H39" s="1"/>
      <c r="I39" s="1"/>
      <c r="J39" s="1"/>
      <c r="K39" s="1"/>
      <c r="W39" s="126">
        <f>'3. Transporthygiene'!AC51</f>
        <v>0</v>
      </c>
    </row>
    <row r="40" spans="1:30" ht="15" customHeight="1" x14ac:dyDescent="0.2">
      <c r="C40" s="1"/>
      <c r="D40" s="1"/>
      <c r="E40" s="124" t="s">
        <v>373</v>
      </c>
      <c r="F40" s="1"/>
      <c r="G40" s="1"/>
      <c r="H40" s="1"/>
      <c r="I40" s="1"/>
      <c r="J40" s="1"/>
      <c r="K40" s="1"/>
      <c r="W40" s="126">
        <f>'3. Transporthygiene'!AC42</f>
        <v>0</v>
      </c>
    </row>
    <row r="41" spans="1:30" ht="15" customHeight="1" x14ac:dyDescent="0.2">
      <c r="C41" s="1"/>
      <c r="D41" s="1"/>
      <c r="E41" s="124" t="s">
        <v>279</v>
      </c>
      <c r="F41" s="1"/>
      <c r="G41" s="1"/>
      <c r="H41" s="1"/>
      <c r="I41" s="1"/>
      <c r="J41" s="1"/>
      <c r="K41" s="1"/>
      <c r="W41" s="126">
        <f>'3. Transporthygiene'!AC45</f>
        <v>0</v>
      </c>
    </row>
    <row r="42" spans="1:30" ht="15" customHeight="1" thickBot="1" x14ac:dyDescent="0.25">
      <c r="C42" s="1"/>
      <c r="D42" s="1"/>
      <c r="E42" s="124" t="s">
        <v>621</v>
      </c>
      <c r="F42" s="1"/>
      <c r="G42" s="1"/>
      <c r="H42" s="1"/>
      <c r="I42" s="1"/>
      <c r="J42" s="1"/>
      <c r="K42" s="1"/>
      <c r="W42" s="128">
        <f>'3. Transporthygiene'!AC47</f>
        <v>0</v>
      </c>
    </row>
    <row r="43" spans="1:30" ht="15" customHeight="1" thickTop="1" thickBot="1" x14ac:dyDescent="0.3">
      <c r="A43" s="122" t="s">
        <v>1125</v>
      </c>
      <c r="U43" s="184">
        <f>(W43/3)*100</f>
        <v>0</v>
      </c>
      <c r="W43" s="121">
        <f>'4. Quarantäne,Krankenisolierung'!AC66</f>
        <v>0</v>
      </c>
      <c r="X43" s="143">
        <v>1</v>
      </c>
      <c r="Z43" s="865" t="str">
        <f>'4. Quarantäne,Krankenisolierung'!AE66</f>
        <v>0/35</v>
      </c>
      <c r="AA43" s="865" t="str">
        <f>'4. Quarantäne,Krankenisolierung'!AF66</f>
        <v>0/35</v>
      </c>
      <c r="AC43">
        <f>VALUE(LEFT(Z43,FIND("/",Z43)-1))</f>
        <v>0</v>
      </c>
      <c r="AD43">
        <f>VALUE(LEFT(AA43,FIND("/",AA43)-1))</f>
        <v>0</v>
      </c>
    </row>
    <row r="44" spans="1:30" ht="15" customHeight="1" thickTop="1" x14ac:dyDescent="0.2">
      <c r="C44" s="1" t="s">
        <v>1126</v>
      </c>
      <c r="W44" s="127">
        <f>'4. Quarantäne,Krankenisolierung'!AC22</f>
        <v>0</v>
      </c>
    </row>
    <row r="45" spans="1:30" ht="15" customHeight="1" x14ac:dyDescent="0.2">
      <c r="E45" t="s">
        <v>157</v>
      </c>
      <c r="W45" s="126" t="b">
        <f>'4. Quarantäne,Krankenisolierung'!AC11</f>
        <v>0</v>
      </c>
    </row>
    <row r="46" spans="1:30" ht="15" customHeight="1" x14ac:dyDescent="0.2">
      <c r="E46" t="s">
        <v>284</v>
      </c>
      <c r="W46" s="126">
        <f>'4. Quarantäne,Krankenisolierung'!AC12</f>
        <v>0</v>
      </c>
    </row>
    <row r="47" spans="1:30" ht="15" customHeight="1" x14ac:dyDescent="0.2">
      <c r="E47" t="s">
        <v>286</v>
      </c>
      <c r="W47" s="126">
        <f>'4. Quarantäne,Krankenisolierung'!AC16</f>
        <v>0</v>
      </c>
    </row>
    <row r="48" spans="1:30" ht="15" customHeight="1" x14ac:dyDescent="0.2">
      <c r="C48" s="1" t="s">
        <v>1127</v>
      </c>
      <c r="W48" s="126">
        <f>'4. Quarantäne,Krankenisolierung'!AC45</f>
        <v>0</v>
      </c>
    </row>
    <row r="49" spans="1:30" ht="15" customHeight="1" x14ac:dyDescent="0.2">
      <c r="E49" t="s">
        <v>157</v>
      </c>
      <c r="W49" s="126" t="b">
        <f>'4. Quarantäne,Krankenisolierung'!AC26</f>
        <v>0</v>
      </c>
    </row>
    <row r="50" spans="1:30" ht="15" customHeight="1" x14ac:dyDescent="0.2">
      <c r="E50" t="s">
        <v>295</v>
      </c>
      <c r="W50" s="126">
        <f>'4. Quarantäne,Krankenisolierung'!AC27</f>
        <v>0</v>
      </c>
    </row>
    <row r="51" spans="1:30" ht="15" customHeight="1" x14ac:dyDescent="0.2">
      <c r="E51" t="s">
        <v>286</v>
      </c>
      <c r="W51" s="126">
        <f>'4. Quarantäne,Krankenisolierung'!AC39</f>
        <v>0</v>
      </c>
    </row>
    <row r="52" spans="1:30" ht="15" customHeight="1" x14ac:dyDescent="0.2">
      <c r="C52" s="1" t="s">
        <v>1128</v>
      </c>
      <c r="W52" s="126">
        <f>'4. Quarantäne,Krankenisolierung'!AC62</f>
        <v>0</v>
      </c>
    </row>
    <row r="53" spans="1:30" ht="15" customHeight="1" x14ac:dyDescent="0.2">
      <c r="E53" s="124" t="s">
        <v>689</v>
      </c>
      <c r="W53" s="126">
        <f>'4. Quarantäne,Krankenisolierung'!AC49</f>
        <v>0</v>
      </c>
    </row>
    <row r="54" spans="1:30" ht="15" customHeight="1" x14ac:dyDescent="0.2">
      <c r="E54" s="124" t="s">
        <v>691</v>
      </c>
      <c r="W54" s="126">
        <f>'4. Quarantäne,Krankenisolierung'!AC51</f>
        <v>0</v>
      </c>
    </row>
    <row r="55" spans="1:30" ht="15" customHeight="1" thickBot="1" x14ac:dyDescent="0.25">
      <c r="E55" s="124" t="s">
        <v>696</v>
      </c>
      <c r="W55" s="126">
        <f>'4. Quarantäne,Krankenisolierung'!AC57</f>
        <v>0</v>
      </c>
    </row>
    <row r="56" spans="1:30" ht="15" customHeight="1" thickTop="1" thickBot="1" x14ac:dyDescent="0.3">
      <c r="A56" s="122" t="s">
        <v>1129</v>
      </c>
      <c r="U56" s="184">
        <f>(W56/3)*100</f>
        <v>0</v>
      </c>
      <c r="W56" s="121">
        <f>'5. Futter-,Tränkwasserhygiene'!AC70</f>
        <v>0</v>
      </c>
      <c r="X56" s="132">
        <v>1</v>
      </c>
      <c r="Z56" s="865" t="str">
        <f>'5. Futter-,Tränkwasserhygiene'!AE70</f>
        <v>0/43</v>
      </c>
      <c r="AA56" s="865" t="str">
        <f>'5. Futter-,Tränkwasserhygiene'!AF70</f>
        <v>0/43</v>
      </c>
      <c r="AC56">
        <f>VALUE(LEFT(Z56,FIND("/",Z56)-1))</f>
        <v>0</v>
      </c>
      <c r="AD56">
        <f>VALUE(LEFT(AA56,FIND("/",AA56)-1))</f>
        <v>0</v>
      </c>
    </row>
    <row r="57" spans="1:30" ht="15" customHeight="1" thickTop="1" x14ac:dyDescent="0.2">
      <c r="C57" s="1" t="s">
        <v>1130</v>
      </c>
      <c r="W57" s="126">
        <f>'5. Futter-,Tränkwasserhygiene'!AC40</f>
        <v>0</v>
      </c>
    </row>
    <row r="58" spans="1:30" ht="15" customHeight="1" x14ac:dyDescent="0.2">
      <c r="E58" t="s">
        <v>1181</v>
      </c>
      <c r="W58" s="126">
        <f>'5. Futter-,Tränkwasserhygiene'!AC6</f>
        <v>0</v>
      </c>
    </row>
    <row r="59" spans="1:30" ht="15" customHeight="1" x14ac:dyDescent="0.2">
      <c r="E59" t="s">
        <v>1277</v>
      </c>
      <c r="W59" s="126">
        <f>'5. Futter-,Tränkwasserhygiene'!AC9</f>
        <v>0</v>
      </c>
    </row>
    <row r="60" spans="1:30" ht="15" customHeight="1" x14ac:dyDescent="0.2">
      <c r="E60" t="s">
        <v>1178</v>
      </c>
      <c r="W60" s="126">
        <f>'5. Futter-,Tränkwasserhygiene'!AC19</f>
        <v>0</v>
      </c>
    </row>
    <row r="61" spans="1:30" ht="15" customHeight="1" x14ac:dyDescent="0.2">
      <c r="E61" t="s">
        <v>561</v>
      </c>
      <c r="W61" s="126">
        <f>'5. Futter-,Tränkwasserhygiene'!AC24</f>
        <v>0</v>
      </c>
    </row>
    <row r="62" spans="1:30" ht="15" customHeight="1" x14ac:dyDescent="0.2">
      <c r="E62" t="s">
        <v>556</v>
      </c>
      <c r="W62" s="126">
        <f>'5. Futter-,Tränkwasserhygiene'!AC35</f>
        <v>0</v>
      </c>
    </row>
    <row r="63" spans="1:30" ht="15" customHeight="1" x14ac:dyDescent="0.2">
      <c r="E63" t="s">
        <v>548</v>
      </c>
      <c r="W63" s="126">
        <f>'5. Futter-,Tränkwasserhygiene'!AC37</f>
        <v>0</v>
      </c>
    </row>
    <row r="64" spans="1:30" ht="15" customHeight="1" thickBot="1" x14ac:dyDescent="0.25">
      <c r="C64" s="1" t="s">
        <v>1131</v>
      </c>
      <c r="W64" s="128">
        <f>'5. Futter-,Tränkwasserhygiene'!AC66</f>
        <v>0</v>
      </c>
    </row>
    <row r="65" spans="1:30" ht="15" customHeight="1" thickTop="1" thickBot="1" x14ac:dyDescent="0.3">
      <c r="A65" s="122" t="s">
        <v>1035</v>
      </c>
      <c r="C65" s="1"/>
      <c r="U65" s="184">
        <f>(W65/3)*100</f>
        <v>0</v>
      </c>
      <c r="W65" s="121">
        <f>'S5. Futter-,Tränkwasserhyg'!AC50</f>
        <v>0</v>
      </c>
      <c r="X65" s="143">
        <v>1</v>
      </c>
      <c r="Z65" s="865" t="str">
        <f>'S5. Futter-,Tränkwasserhyg'!AE50</f>
        <v>0/26</v>
      </c>
      <c r="AA65" s="865" t="str">
        <f>'S5. Futter-,Tränkwasserhyg'!AF50</f>
        <v>0/26</v>
      </c>
      <c r="AC65">
        <f>VALUE(LEFT(Z65,FIND("/",Z65)-1))</f>
        <v>0</v>
      </c>
      <c r="AD65">
        <f>VALUE(LEFT(AA65,FIND("/",AA65)-1))</f>
        <v>0</v>
      </c>
    </row>
    <row r="66" spans="1:30" ht="15" customHeight="1" thickTop="1" x14ac:dyDescent="0.25">
      <c r="A66" s="122"/>
      <c r="C66" s="1"/>
      <c r="E66" s="1100" t="s">
        <v>770</v>
      </c>
      <c r="F66" s="1104"/>
      <c r="G66" s="1104"/>
      <c r="H66" s="1104"/>
      <c r="I66" s="1104"/>
      <c r="J66" s="1104"/>
      <c r="K66" s="1104"/>
      <c r="L66" s="1104"/>
      <c r="M66" s="1104"/>
      <c r="N66" s="1104"/>
      <c r="U66" s="309"/>
      <c r="W66" s="127">
        <f>'S5. Futter-,Tränkwasserhyg'!AC9</f>
        <v>0</v>
      </c>
      <c r="X66" s="180"/>
      <c r="Y66" s="6"/>
      <c r="Z66" s="650"/>
      <c r="AA66" s="650"/>
      <c r="AB66" s="6"/>
    </row>
    <row r="67" spans="1:30" ht="15" customHeight="1" x14ac:dyDescent="0.25">
      <c r="A67" s="122"/>
      <c r="C67" s="1"/>
      <c r="E67" s="1100" t="s">
        <v>777</v>
      </c>
      <c r="F67" s="1100"/>
      <c r="G67" s="1100"/>
      <c r="H67" s="1100"/>
      <c r="I67" s="1100"/>
      <c r="J67" s="1100"/>
      <c r="U67" s="309"/>
      <c r="W67" s="126">
        <f>'S5. Futter-,Tränkwasserhyg'!AC14</f>
        <v>0</v>
      </c>
      <c r="X67" s="160"/>
      <c r="Y67" s="6"/>
      <c r="Z67" s="213"/>
      <c r="AA67" s="213"/>
      <c r="AB67" s="6"/>
    </row>
    <row r="68" spans="1:30" ht="15" customHeight="1" x14ac:dyDescent="0.25">
      <c r="A68" s="122"/>
      <c r="C68" s="1"/>
      <c r="E68" s="308" t="s">
        <v>556</v>
      </c>
      <c r="U68" s="309"/>
      <c r="W68" s="126">
        <f>'S5. Futter-,Tränkwasserhyg'!AC19</f>
        <v>0</v>
      </c>
      <c r="X68" s="160"/>
      <c r="Y68" s="6"/>
      <c r="Z68" s="213"/>
      <c r="AA68" s="213"/>
      <c r="AB68" s="6"/>
    </row>
    <row r="69" spans="1:30" ht="15" customHeight="1" x14ac:dyDescent="0.25">
      <c r="A69" s="122"/>
      <c r="C69" s="1"/>
      <c r="E69" s="1100" t="s">
        <v>783</v>
      </c>
      <c r="F69" s="1100"/>
      <c r="G69" s="1100"/>
      <c r="H69" s="1100"/>
      <c r="I69" s="1100"/>
      <c r="J69" s="1100"/>
      <c r="U69" s="309"/>
      <c r="W69" s="126">
        <f>'S5. Futter-,Tränkwasserhyg'!AC24</f>
        <v>0</v>
      </c>
      <c r="X69" s="160"/>
      <c r="Y69" s="6"/>
      <c r="Z69" s="213"/>
      <c r="AA69" s="213"/>
      <c r="AB69" s="6"/>
    </row>
    <row r="70" spans="1:30" ht="15" customHeight="1" x14ac:dyDescent="0.25">
      <c r="A70" s="122"/>
      <c r="C70" s="1"/>
      <c r="E70" s="1100" t="s">
        <v>789</v>
      </c>
      <c r="F70" s="1100"/>
      <c r="G70" s="1100"/>
      <c r="H70" s="1100"/>
      <c r="I70" s="1100"/>
      <c r="J70" s="1100"/>
      <c r="K70" s="1100"/>
      <c r="U70" s="309"/>
      <c r="W70" s="126">
        <f>'S5. Futter-,Tränkwasserhyg'!AC28</f>
        <v>0</v>
      </c>
      <c r="X70" s="160"/>
      <c r="Y70" s="6"/>
      <c r="Z70" s="213"/>
      <c r="AA70" s="213"/>
      <c r="AB70" s="6"/>
    </row>
    <row r="71" spans="1:30" ht="15" customHeight="1" x14ac:dyDescent="0.25">
      <c r="A71" s="122"/>
      <c r="C71" s="1"/>
      <c r="E71" s="1100" t="s">
        <v>792</v>
      </c>
      <c r="F71" s="1100"/>
      <c r="G71" s="1100"/>
      <c r="H71" s="1100"/>
      <c r="I71" s="1100"/>
      <c r="J71" s="1100"/>
      <c r="K71" s="1100"/>
      <c r="L71" s="1100"/>
      <c r="U71" s="309"/>
      <c r="W71" s="126">
        <f>'S5. Futter-,Tränkwasserhyg'!AC31</f>
        <v>0</v>
      </c>
      <c r="X71" s="160"/>
      <c r="Y71" s="6"/>
      <c r="Z71" s="213"/>
      <c r="AA71" s="213"/>
      <c r="AB71" s="6"/>
    </row>
    <row r="72" spans="1:30" ht="15" customHeight="1" x14ac:dyDescent="0.25">
      <c r="A72" s="122"/>
      <c r="C72" s="1"/>
      <c r="E72" s="1100" t="s">
        <v>796</v>
      </c>
      <c r="F72" s="1100"/>
      <c r="G72" s="1100"/>
      <c r="H72" s="1100"/>
      <c r="I72" s="1100"/>
      <c r="U72" s="309"/>
      <c r="W72" s="126">
        <f>'S5. Futter-,Tränkwasserhyg'!AC36</f>
        <v>0</v>
      </c>
      <c r="X72" s="160"/>
      <c r="Y72" s="6"/>
      <c r="Z72" s="213"/>
      <c r="AA72" s="213"/>
      <c r="AB72" s="6"/>
    </row>
    <row r="73" spans="1:30" ht="15" customHeight="1" thickBot="1" x14ac:dyDescent="0.3">
      <c r="A73" s="122"/>
      <c r="C73" s="1"/>
      <c r="E73" s="1100" t="s">
        <v>806</v>
      </c>
      <c r="F73" s="1100"/>
      <c r="G73" s="1100"/>
      <c r="H73" s="1100"/>
      <c r="I73" s="1100"/>
      <c r="U73" s="309"/>
      <c r="W73" s="128">
        <f>'S5. Futter-,Tränkwasserhyg'!AC43</f>
        <v>0</v>
      </c>
      <c r="X73" s="77"/>
      <c r="Y73" s="6"/>
      <c r="Z73" s="651"/>
      <c r="AA73" s="651"/>
      <c r="AB73" s="6"/>
    </row>
    <row r="74" spans="1:30" ht="15" customHeight="1" thickTop="1" thickBot="1" x14ac:dyDescent="0.3">
      <c r="A74" s="122" t="s">
        <v>1132</v>
      </c>
      <c r="U74" s="184">
        <f>(W74/3)*100</f>
        <v>0</v>
      </c>
      <c r="W74" s="121">
        <f>'6. Haltungshyg Milchvieh'!AC81</f>
        <v>0</v>
      </c>
      <c r="X74" s="143">
        <v>2</v>
      </c>
      <c r="Z74" s="865" t="str">
        <f>'6. Haltungshyg Milchvieh'!AE81</f>
        <v>0/38</v>
      </c>
      <c r="AA74" s="865" t="str">
        <f>'6. Haltungshyg Milchvieh'!AF81</f>
        <v>0/38</v>
      </c>
      <c r="AC74">
        <f>VALUE(LEFT(Z74,FIND("/",Z74)-1))</f>
        <v>0</v>
      </c>
      <c r="AD74">
        <f>VALUE(LEFT(AA74,FIND("/",AA74)-1))</f>
        <v>0</v>
      </c>
    </row>
    <row r="75" spans="1:30" ht="15" customHeight="1" thickTop="1" x14ac:dyDescent="0.25">
      <c r="A75" s="512"/>
      <c r="E75" t="s">
        <v>243</v>
      </c>
      <c r="U75" s="309"/>
      <c r="W75" s="126" t="b">
        <f>'6. Haltungshyg Milchvieh'!AC6</f>
        <v>0</v>
      </c>
      <c r="X75" s="160"/>
      <c r="Z75" s="213"/>
      <c r="AA75" s="213"/>
    </row>
    <row r="76" spans="1:30" ht="15" customHeight="1" x14ac:dyDescent="0.25">
      <c r="A76" s="512"/>
      <c r="E76" t="s">
        <v>244</v>
      </c>
      <c r="U76" s="309"/>
      <c r="W76" s="126" t="b">
        <f>'6. Haltungshyg Milchvieh'!AC7</f>
        <v>0</v>
      </c>
      <c r="X76" s="160"/>
      <c r="Z76" s="213"/>
      <c r="AA76" s="213"/>
    </row>
    <row r="77" spans="1:30" ht="15" customHeight="1" x14ac:dyDescent="0.25">
      <c r="A77" s="512"/>
      <c r="E77" t="s">
        <v>246</v>
      </c>
      <c r="U77" s="309"/>
      <c r="W77" s="126" t="b">
        <f>'6. Haltungshyg Milchvieh'!AC9</f>
        <v>0</v>
      </c>
      <c r="X77" s="160"/>
      <c r="Z77" s="213"/>
      <c r="AA77" s="213"/>
    </row>
    <row r="78" spans="1:30" ht="15" customHeight="1" x14ac:dyDescent="0.2">
      <c r="E78" t="s">
        <v>162</v>
      </c>
      <c r="W78" s="126">
        <f>'6. Haltungshyg Milchvieh'!AC11</f>
        <v>0</v>
      </c>
    </row>
    <row r="79" spans="1:30" ht="15" customHeight="1" x14ac:dyDescent="0.2">
      <c r="E79" t="s">
        <v>170</v>
      </c>
      <c r="W79" s="126">
        <f>'6. Haltungshyg Milchvieh'!AC27</f>
        <v>0</v>
      </c>
    </row>
    <row r="80" spans="1:30" ht="15" customHeight="1" x14ac:dyDescent="0.2">
      <c r="E80" t="s">
        <v>627</v>
      </c>
      <c r="W80" s="126">
        <f>'6. Haltungshyg Milchvieh'!AC59</f>
        <v>0</v>
      </c>
    </row>
    <row r="81" spans="1:30" ht="15" customHeight="1" x14ac:dyDescent="0.2">
      <c r="E81" t="s">
        <v>173</v>
      </c>
      <c r="W81" s="126">
        <f>'6. Haltungshyg Milchvieh'!AC62</f>
        <v>0</v>
      </c>
    </row>
    <row r="82" spans="1:30" ht="15" customHeight="1" x14ac:dyDescent="0.2">
      <c r="E82" t="s">
        <v>206</v>
      </c>
      <c r="W82" s="126" t="b">
        <f>'6. Haltungshyg Milchvieh'!AC67</f>
        <v>0</v>
      </c>
    </row>
    <row r="83" spans="1:30" ht="15" customHeight="1" thickBot="1" x14ac:dyDescent="0.25">
      <c r="E83" t="s">
        <v>516</v>
      </c>
      <c r="W83" s="126">
        <f>'6. Haltungshyg Milchvieh'!AC69</f>
        <v>0</v>
      </c>
    </row>
    <row r="84" spans="1:30" ht="15" customHeight="1" thickTop="1" thickBot="1" x14ac:dyDescent="0.3">
      <c r="A84" s="122" t="s">
        <v>1133</v>
      </c>
      <c r="U84" s="184">
        <f>(W84/3)*100</f>
        <v>0</v>
      </c>
      <c r="W84" s="121">
        <f>'7. Haltungshyg Trockensteher'!AC83</f>
        <v>0</v>
      </c>
      <c r="X84" s="143">
        <v>2</v>
      </c>
      <c r="Z84" s="865" t="str">
        <f>'7. Haltungshyg Trockensteher'!AE83</f>
        <v>0/38</v>
      </c>
      <c r="AA84" s="865" t="str">
        <f>'7. Haltungshyg Trockensteher'!AF83</f>
        <v>0/38</v>
      </c>
      <c r="AC84">
        <f>VALUE(LEFT(Z84,FIND("/",Z84)-1))</f>
        <v>0</v>
      </c>
      <c r="AD84">
        <f>VALUE(LEFT(AA84,FIND("/",AA84)-1))</f>
        <v>0</v>
      </c>
    </row>
    <row r="85" spans="1:30" ht="15" customHeight="1" thickTop="1" x14ac:dyDescent="0.2">
      <c r="A85" s="513"/>
      <c r="E85" s="124" t="s">
        <v>1049</v>
      </c>
      <c r="U85" s="309"/>
      <c r="W85" s="126" t="b">
        <f>'7. Haltungshyg Trockensteher'!AC6</f>
        <v>0</v>
      </c>
      <c r="X85" s="160"/>
      <c r="Z85" s="213"/>
      <c r="AA85" s="213"/>
    </row>
    <row r="86" spans="1:30" ht="15" customHeight="1" x14ac:dyDescent="0.25">
      <c r="A86" s="512"/>
      <c r="E86" t="s">
        <v>243</v>
      </c>
      <c r="U86" s="309"/>
      <c r="W86" s="126" t="b">
        <f>'7. Haltungshyg Trockensteher'!AC7</f>
        <v>0</v>
      </c>
      <c r="X86" s="160"/>
      <c r="Z86" s="213"/>
      <c r="AA86" s="213"/>
    </row>
    <row r="87" spans="1:30" ht="15" customHeight="1" x14ac:dyDescent="0.25">
      <c r="A87" s="512"/>
      <c r="E87" t="s">
        <v>244</v>
      </c>
      <c r="U87" s="309"/>
      <c r="W87" s="126" t="b">
        <f>'7. Haltungshyg Trockensteher'!AC8</f>
        <v>0</v>
      </c>
      <c r="X87" s="160"/>
      <c r="Z87" s="213"/>
      <c r="AA87" s="213"/>
    </row>
    <row r="88" spans="1:30" ht="15" customHeight="1" x14ac:dyDescent="0.25">
      <c r="A88" s="512"/>
      <c r="E88" t="s">
        <v>246</v>
      </c>
      <c r="U88" s="309"/>
      <c r="W88" s="126" t="b">
        <f>'7. Haltungshyg Trockensteher'!AC10</f>
        <v>0</v>
      </c>
      <c r="X88" s="160"/>
      <c r="Z88" s="213"/>
      <c r="AA88" s="213"/>
    </row>
    <row r="89" spans="1:30" ht="15" customHeight="1" x14ac:dyDescent="0.2">
      <c r="E89" t="s">
        <v>162</v>
      </c>
      <c r="W89" s="126">
        <f>'7. Haltungshyg Trockensteher'!AC12</f>
        <v>0</v>
      </c>
    </row>
    <row r="90" spans="1:30" ht="15" customHeight="1" x14ac:dyDescent="0.2">
      <c r="E90" t="s">
        <v>170</v>
      </c>
      <c r="W90" s="126">
        <f>'7. Haltungshyg Trockensteher'!AC28</f>
        <v>0</v>
      </c>
    </row>
    <row r="91" spans="1:30" ht="15" customHeight="1" x14ac:dyDescent="0.2">
      <c r="E91" s="645" t="s">
        <v>1184</v>
      </c>
      <c r="W91" s="126">
        <f>'7. Haltungshyg Trockensteher'!AC61</f>
        <v>0</v>
      </c>
    </row>
    <row r="92" spans="1:30" ht="15" customHeight="1" x14ac:dyDescent="0.2">
      <c r="E92" t="s">
        <v>627</v>
      </c>
      <c r="W92" s="126">
        <f>'7. Haltungshyg Trockensteher'!AC66</f>
        <v>0</v>
      </c>
    </row>
    <row r="93" spans="1:30" ht="15" customHeight="1" x14ac:dyDescent="0.2">
      <c r="E93" t="s">
        <v>173</v>
      </c>
      <c r="W93" s="126">
        <f>'7. Haltungshyg Trockensteher'!AC69</f>
        <v>0</v>
      </c>
    </row>
    <row r="94" spans="1:30" ht="15" customHeight="1" x14ac:dyDescent="0.2">
      <c r="E94" t="s">
        <v>206</v>
      </c>
      <c r="W94" s="126" t="b">
        <f>'7. Haltungshyg Trockensteher'!AC74</f>
        <v>0</v>
      </c>
    </row>
    <row r="95" spans="1:30" ht="15" customHeight="1" thickBot="1" x14ac:dyDescent="0.25">
      <c r="E95" t="s">
        <v>516</v>
      </c>
      <c r="W95" s="126">
        <f>'7. Haltungshyg Trockensteher'!AC76</f>
        <v>0</v>
      </c>
    </row>
    <row r="96" spans="1:30" ht="15" customHeight="1" thickTop="1" thickBot="1" x14ac:dyDescent="0.3">
      <c r="A96" s="122" t="s">
        <v>1309</v>
      </c>
      <c r="E96" s="124"/>
      <c r="U96" s="184">
        <f>(W96/3)*100</f>
        <v>0</v>
      </c>
      <c r="W96" s="121">
        <f>'8. Klauenhygiene'!AC37</f>
        <v>0</v>
      </c>
      <c r="X96" s="143">
        <v>2</v>
      </c>
      <c r="Z96" s="865" t="str">
        <f>'8. Klauenhygiene'!AE37</f>
        <v>0/19</v>
      </c>
      <c r="AA96" s="865" t="str">
        <f>'8. Klauenhygiene'!AF37</f>
        <v>0/19</v>
      </c>
      <c r="AC96">
        <f>VALUE(LEFT(Z96,FIND("/",Z96)-1))</f>
        <v>0</v>
      </c>
      <c r="AD96">
        <f>VALUE(LEFT(AA96,FIND("/",AA96)-1))</f>
        <v>0</v>
      </c>
    </row>
    <row r="97" spans="1:30" ht="15" customHeight="1" thickTop="1" x14ac:dyDescent="0.25">
      <c r="A97" s="122"/>
      <c r="E97" s="124" t="s">
        <v>213</v>
      </c>
      <c r="U97"/>
      <c r="W97" s="126">
        <f>'8. Klauenhygiene'!AC8</f>
        <v>0</v>
      </c>
      <c r="X97"/>
      <c r="Z97"/>
      <c r="AA97"/>
    </row>
    <row r="98" spans="1:30" ht="15" customHeight="1" x14ac:dyDescent="0.25">
      <c r="A98" s="122"/>
      <c r="E98" s="124" t="s">
        <v>671</v>
      </c>
      <c r="U98"/>
      <c r="W98" s="126">
        <f>'8. Klauenhygiene'!AC13</f>
        <v>0</v>
      </c>
      <c r="X98"/>
      <c r="Z98"/>
      <c r="AA98"/>
    </row>
    <row r="99" spans="1:30" ht="15" customHeight="1" x14ac:dyDescent="0.25">
      <c r="A99" s="122"/>
      <c r="E99" s="124" t="s">
        <v>647</v>
      </c>
      <c r="U99"/>
      <c r="W99" s="126">
        <f>'8. Klauenhygiene'!AC16</f>
        <v>0</v>
      </c>
      <c r="X99"/>
      <c r="Z99"/>
      <c r="AA99"/>
    </row>
    <row r="100" spans="1:30" ht="15" customHeight="1" thickBot="1" x14ac:dyDescent="0.3">
      <c r="A100" s="122"/>
      <c r="B100" s="122"/>
      <c r="E100" s="124" t="s">
        <v>670</v>
      </c>
      <c r="U100"/>
      <c r="W100" s="126">
        <f>'8. Klauenhygiene'!AC24</f>
        <v>0</v>
      </c>
      <c r="X100"/>
      <c r="Z100"/>
      <c r="AA100"/>
    </row>
    <row r="101" spans="1:30" ht="15" customHeight="1" thickTop="1" thickBot="1" x14ac:dyDescent="0.3">
      <c r="A101" s="122" t="s">
        <v>1287</v>
      </c>
      <c r="B101" s="122"/>
      <c r="E101" s="124"/>
      <c r="U101" s="184">
        <f>(W101/3)*100</f>
        <v>0</v>
      </c>
      <c r="W101" s="121">
        <f>'S8. Klauenhygiene'!AC46</f>
        <v>0</v>
      </c>
      <c r="X101" s="143">
        <v>2</v>
      </c>
      <c r="Z101" s="865" t="str">
        <f>'S8. Klauenhygiene'!AE46</f>
        <v>0/23</v>
      </c>
      <c r="AA101" s="865" t="str">
        <f>'S8. Klauenhygiene'!AF46</f>
        <v>0/23</v>
      </c>
      <c r="AC101">
        <f>VALUE(LEFT(Z101,FIND("/",Z101)-1))</f>
        <v>0</v>
      </c>
      <c r="AD101">
        <f>VALUE(LEFT(AA101,FIND("/",AA101)-1))</f>
        <v>0</v>
      </c>
    </row>
    <row r="102" spans="1:30" ht="15" customHeight="1" thickTop="1" x14ac:dyDescent="0.25">
      <c r="A102" s="122"/>
      <c r="B102" s="122"/>
      <c r="E102" s="124" t="s">
        <v>647</v>
      </c>
      <c r="U102"/>
      <c r="W102" s="126">
        <f>'S8. Klauenhygiene'!AC6</f>
        <v>0</v>
      </c>
      <c r="X102"/>
      <c r="Z102"/>
      <c r="AA102"/>
    </row>
    <row r="103" spans="1:30" ht="15" customHeight="1" x14ac:dyDescent="0.25">
      <c r="A103" s="122"/>
      <c r="B103" s="122"/>
      <c r="E103" s="124" t="s">
        <v>660</v>
      </c>
      <c r="U103"/>
      <c r="W103" s="126">
        <f>'S8. Klauenhygiene'!AC20</f>
        <v>0</v>
      </c>
      <c r="X103"/>
      <c r="Z103"/>
      <c r="AA103"/>
    </row>
    <row r="104" spans="1:30" ht="15" customHeight="1" thickBot="1" x14ac:dyDescent="0.3">
      <c r="A104" s="122"/>
      <c r="B104" s="122"/>
      <c r="E104" s="124" t="s">
        <v>670</v>
      </c>
      <c r="U104"/>
      <c r="W104" s="126">
        <f>'S8. Klauenhygiene'!AC30</f>
        <v>0</v>
      </c>
      <c r="X104"/>
      <c r="Z104"/>
      <c r="AA104"/>
    </row>
    <row r="105" spans="1:30" ht="15" customHeight="1" thickTop="1" thickBot="1" x14ac:dyDescent="0.3">
      <c r="A105" s="122" t="s">
        <v>1310</v>
      </c>
      <c r="U105" s="184">
        <f>(W105/3)*100</f>
        <v>0</v>
      </c>
      <c r="W105" s="121">
        <f>'9. Stallklima'!AC117</f>
        <v>0</v>
      </c>
      <c r="X105" s="132">
        <v>1</v>
      </c>
      <c r="Z105" s="865" t="str">
        <f>'9. Stallklima'!AE117</f>
        <v>0/32</v>
      </c>
      <c r="AA105" s="865" t="str">
        <f>'9. Stallklima'!AF117</f>
        <v>0/32</v>
      </c>
      <c r="AC105">
        <f>VALUE(LEFT(Z105,FIND("/",Z105)-1))</f>
        <v>0</v>
      </c>
      <c r="AD105">
        <f>VALUE(LEFT(AA105,FIND("/",AA105)-1))</f>
        <v>0</v>
      </c>
    </row>
    <row r="106" spans="1:30" ht="15" customHeight="1" thickTop="1" x14ac:dyDescent="0.2">
      <c r="C106" s="1" t="s">
        <v>1134</v>
      </c>
      <c r="W106" s="126">
        <f>'9. Stallklima'!AC51</f>
        <v>0</v>
      </c>
    </row>
    <row r="107" spans="1:30" ht="15" customHeight="1" x14ac:dyDescent="0.2">
      <c r="E107" t="s">
        <v>373</v>
      </c>
      <c r="W107" s="126">
        <f>'9. Stallklima'!AC23</f>
        <v>0</v>
      </c>
    </row>
    <row r="108" spans="1:30" ht="15" customHeight="1" x14ac:dyDescent="0.2">
      <c r="E108" t="s">
        <v>673</v>
      </c>
      <c r="W108" s="126">
        <f>'9. Stallklima'!AC32</f>
        <v>0</v>
      </c>
    </row>
    <row r="109" spans="1:30" ht="15" customHeight="1" x14ac:dyDescent="0.2">
      <c r="E109" t="s">
        <v>259</v>
      </c>
      <c r="W109" s="126" t="b">
        <f>'9. Stallklima'!AC37</f>
        <v>0</v>
      </c>
    </row>
    <row r="110" spans="1:30" ht="15" customHeight="1" x14ac:dyDescent="0.2">
      <c r="E110" t="s">
        <v>263</v>
      </c>
      <c r="W110" s="126">
        <f>'9. Stallklima'!AC40</f>
        <v>0</v>
      </c>
    </row>
    <row r="111" spans="1:30" ht="15" customHeight="1" x14ac:dyDescent="0.2">
      <c r="E111" t="s">
        <v>267</v>
      </c>
      <c r="W111" s="126" t="b">
        <f>'9. Stallklima'!AC48</f>
        <v>0</v>
      </c>
    </row>
    <row r="112" spans="1:30" ht="15" customHeight="1" x14ac:dyDescent="0.2">
      <c r="C112" s="1" t="s">
        <v>1135</v>
      </c>
      <c r="W112" s="126">
        <f>'9. Stallklima'!AC82</f>
        <v>0</v>
      </c>
    </row>
    <row r="113" spans="1:30" ht="15" customHeight="1" x14ac:dyDescent="0.2">
      <c r="E113" t="s">
        <v>373</v>
      </c>
      <c r="W113" s="126">
        <f>'9. Stallklima'!AC55</f>
        <v>0</v>
      </c>
    </row>
    <row r="114" spans="1:30" ht="15" customHeight="1" x14ac:dyDescent="0.2">
      <c r="E114" t="s">
        <v>673</v>
      </c>
      <c r="W114" s="126">
        <f>'9. Stallklima'!AC64</f>
        <v>0</v>
      </c>
    </row>
    <row r="115" spans="1:30" ht="15" customHeight="1" x14ac:dyDescent="0.2">
      <c r="E115" s="124" t="s">
        <v>259</v>
      </c>
      <c r="W115" s="126" t="b">
        <f>'9. Stallklima'!AC69</f>
        <v>0</v>
      </c>
    </row>
    <row r="116" spans="1:30" ht="15" customHeight="1" x14ac:dyDescent="0.2">
      <c r="E116" t="s">
        <v>263</v>
      </c>
      <c r="W116" s="126">
        <f>'9. Stallklima'!AC72</f>
        <v>0</v>
      </c>
    </row>
    <row r="117" spans="1:30" ht="15" customHeight="1" x14ac:dyDescent="0.2">
      <c r="E117" t="s">
        <v>267</v>
      </c>
      <c r="W117" s="126" t="b">
        <f>'9. Stallklima'!AC79</f>
        <v>0</v>
      </c>
    </row>
    <row r="118" spans="1:30" ht="15" customHeight="1" x14ac:dyDescent="0.2">
      <c r="C118" s="1" t="s">
        <v>1136</v>
      </c>
      <c r="W118" s="126">
        <f>'9. Stallklima'!AC113</f>
        <v>0</v>
      </c>
    </row>
    <row r="119" spans="1:30" ht="15" customHeight="1" x14ac:dyDescent="0.2">
      <c r="E119" t="s">
        <v>373</v>
      </c>
      <c r="W119" s="126">
        <f>'9. Stallklima'!AC86</f>
        <v>0</v>
      </c>
    </row>
    <row r="120" spans="1:30" ht="15" customHeight="1" x14ac:dyDescent="0.2">
      <c r="E120" t="s">
        <v>673</v>
      </c>
      <c r="W120" s="126">
        <f>'9. Stallklima'!AC95</f>
        <v>0</v>
      </c>
    </row>
    <row r="121" spans="1:30" ht="15" customHeight="1" x14ac:dyDescent="0.2">
      <c r="E121" t="s">
        <v>259</v>
      </c>
      <c r="W121" s="126" t="b">
        <f>'9. Stallklima'!AC100</f>
        <v>0</v>
      </c>
    </row>
    <row r="122" spans="1:30" ht="15" customHeight="1" x14ac:dyDescent="0.2">
      <c r="E122" t="s">
        <v>263</v>
      </c>
      <c r="W122" s="126">
        <f>'9. Stallklima'!AC103</f>
        <v>0</v>
      </c>
    </row>
    <row r="123" spans="1:30" ht="15" customHeight="1" thickBot="1" x14ac:dyDescent="0.25">
      <c r="E123" t="s">
        <v>267</v>
      </c>
      <c r="W123" s="128" t="b">
        <f>'9. Stallklima'!AC110</f>
        <v>0</v>
      </c>
    </row>
    <row r="124" spans="1:30" ht="15" customHeight="1" thickTop="1" thickBot="1" x14ac:dyDescent="0.3">
      <c r="A124" s="122" t="s">
        <v>1311</v>
      </c>
      <c r="U124" s="184">
        <f>(W124/3)*100</f>
        <v>0</v>
      </c>
      <c r="W124" s="121">
        <f>'10. Geburts- u.Besamungshygiene'!AC57</f>
        <v>0</v>
      </c>
      <c r="X124" s="143">
        <v>2</v>
      </c>
      <c r="Z124" s="865" t="str">
        <f>'10. Geburts- u.Besamungshygiene'!AE57</f>
        <v>0/32</v>
      </c>
      <c r="AA124" s="865" t="str">
        <f>'10. Geburts- u.Besamungshygiene'!AF57</f>
        <v>0/32</v>
      </c>
      <c r="AC124">
        <f>VALUE(LEFT(Z124,FIND("/",Z124)-1))</f>
        <v>0</v>
      </c>
      <c r="AD124">
        <f>VALUE(LEFT(AA124,FIND("/",AA124)-1))</f>
        <v>0</v>
      </c>
    </row>
    <row r="125" spans="1:30" ht="15" customHeight="1" thickTop="1" x14ac:dyDescent="0.2">
      <c r="C125" s="1" t="s">
        <v>1137</v>
      </c>
      <c r="W125" s="126">
        <f>'10. Geburts- u.Besamungshygiene'!AC24</f>
        <v>0</v>
      </c>
    </row>
    <row r="126" spans="1:30" ht="15" customHeight="1" x14ac:dyDescent="0.2">
      <c r="E126" s="645" t="s">
        <v>873</v>
      </c>
      <c r="W126" s="126">
        <f>'10. Geburts- u.Besamungshygiene'!AC7</f>
        <v>0</v>
      </c>
    </row>
    <row r="127" spans="1:30" ht="15" customHeight="1" x14ac:dyDescent="0.2">
      <c r="E127" s="124" t="s">
        <v>406</v>
      </c>
      <c r="W127" s="126">
        <f>'10. Geburts- u.Besamungshygiene'!AC15</f>
        <v>0</v>
      </c>
    </row>
    <row r="128" spans="1:30" ht="15" customHeight="1" x14ac:dyDescent="0.2">
      <c r="E128" s="124" t="s">
        <v>425</v>
      </c>
      <c r="W128" s="126">
        <f>'10. Geburts- u.Besamungshygiene'!AC21</f>
        <v>0</v>
      </c>
    </row>
    <row r="129" spans="1:30" ht="15" customHeight="1" x14ac:dyDescent="0.25">
      <c r="A129" s="122"/>
      <c r="C129" s="1" t="s">
        <v>1138</v>
      </c>
      <c r="W129" s="126">
        <f>'10. Geburts- u.Besamungshygiene'!AC53</f>
        <v>0</v>
      </c>
      <c r="Z129" s="213"/>
      <c r="AA129" s="213"/>
    </row>
    <row r="130" spans="1:30" ht="15" customHeight="1" x14ac:dyDescent="0.2">
      <c r="E130" t="s">
        <v>305</v>
      </c>
      <c r="W130" s="126">
        <f>'10. Geburts- u.Besamungshygiene'!AC28</f>
        <v>0</v>
      </c>
    </row>
    <row r="131" spans="1:30" ht="15" customHeight="1" x14ac:dyDescent="0.2">
      <c r="E131" t="s">
        <v>306</v>
      </c>
      <c r="W131" s="126">
        <f>'10. Geburts- u.Besamungshygiene'!AC34</f>
        <v>0</v>
      </c>
    </row>
    <row r="132" spans="1:30" ht="15" customHeight="1" x14ac:dyDescent="0.2">
      <c r="E132" t="s">
        <v>286</v>
      </c>
      <c r="W132" s="126">
        <f>'10. Geburts- u.Besamungshygiene'!AC39</f>
        <v>0</v>
      </c>
    </row>
    <row r="133" spans="1:30" ht="15" customHeight="1" thickBot="1" x14ac:dyDescent="0.25">
      <c r="E133" t="s">
        <v>375</v>
      </c>
      <c r="W133" s="126">
        <f>'10. Geburts- u.Besamungshygiene'!AC44</f>
        <v>0</v>
      </c>
    </row>
    <row r="134" spans="1:30" ht="15" customHeight="1" thickTop="1" thickBot="1" x14ac:dyDescent="0.3">
      <c r="A134" s="122" t="s">
        <v>1312</v>
      </c>
      <c r="U134" s="184">
        <f>(W134/3)*100</f>
        <v>0</v>
      </c>
      <c r="W134" s="121">
        <f>'S10. Geburts- u.Besamungshyg'!AC42</f>
        <v>0</v>
      </c>
      <c r="X134" s="143">
        <v>2</v>
      </c>
      <c r="Z134" s="865" t="str">
        <f>'S10. Geburts- u.Besamungshyg'!AE42</f>
        <v>0/17</v>
      </c>
      <c r="AA134" s="865" t="str">
        <f>'S10. Geburts- u.Besamungshyg'!AF42</f>
        <v>0/17</v>
      </c>
      <c r="AC134">
        <f>VALUE(LEFT(Z134,FIND("/",Z134)-1))</f>
        <v>0</v>
      </c>
      <c r="AD134">
        <f>VALUE(LEFT(AA134,FIND("/",AA134)-1))</f>
        <v>0</v>
      </c>
    </row>
    <row r="135" spans="1:30" ht="15" customHeight="1" thickTop="1" x14ac:dyDescent="0.2">
      <c r="C135" s="1" t="s">
        <v>1138</v>
      </c>
      <c r="W135" s="126">
        <f>'S10. Geburts- u.Besamungshyg'!AC21</f>
        <v>0</v>
      </c>
    </row>
    <row r="136" spans="1:30" ht="15" customHeight="1" x14ac:dyDescent="0.2">
      <c r="E136" s="645" t="s">
        <v>286</v>
      </c>
      <c r="W136" s="126">
        <f>'S10. Geburts- u.Besamungshyg'!AC6</f>
        <v>0</v>
      </c>
    </row>
    <row r="137" spans="1:30" ht="15" customHeight="1" x14ac:dyDescent="0.2">
      <c r="E137" s="645" t="s">
        <v>375</v>
      </c>
      <c r="W137" s="126">
        <f>'S10. Geburts- u.Besamungshyg'!AC12</f>
        <v>0</v>
      </c>
    </row>
    <row r="138" spans="1:30" ht="15" customHeight="1" x14ac:dyDescent="0.2">
      <c r="C138" s="1" t="s">
        <v>1137</v>
      </c>
      <c r="W138" s="126">
        <f>'S10. Geburts- u.Besamungshyg'!AC38</f>
        <v>0</v>
      </c>
    </row>
    <row r="139" spans="1:30" ht="15" customHeight="1" thickBot="1" x14ac:dyDescent="0.25">
      <c r="E139" s="645" t="s">
        <v>411</v>
      </c>
      <c r="W139" s="126">
        <f>'S10. Geburts- u.Besamungshyg'!AC25</f>
        <v>0</v>
      </c>
    </row>
    <row r="140" spans="1:30" ht="15" customHeight="1" thickTop="1" thickBot="1" x14ac:dyDescent="0.3">
      <c r="A140" s="122" t="s">
        <v>1313</v>
      </c>
      <c r="U140" s="184">
        <f>(W140/3)*100</f>
        <v>0</v>
      </c>
      <c r="W140" s="121">
        <f>'11. Kälber-u.Jungrinderaufzucht'!AC150</f>
        <v>0</v>
      </c>
      <c r="X140" s="143">
        <v>2</v>
      </c>
      <c r="Z140" s="865" t="str">
        <f>'11. Kälber-u.Jungrinderaufzucht'!AE150</f>
        <v>0/83</v>
      </c>
      <c r="AA140" s="865" t="str">
        <f>'11. Kälber-u.Jungrinderaufzucht'!AF150</f>
        <v>0/83</v>
      </c>
      <c r="AC140">
        <f>VALUE(LEFT(Z140,FIND("/",Z140)-1))</f>
        <v>0</v>
      </c>
      <c r="AD140">
        <f>VALUE(LEFT(AA140,FIND("/",AA140)-1))</f>
        <v>0</v>
      </c>
    </row>
    <row r="141" spans="1:30" ht="15" customHeight="1" thickTop="1" x14ac:dyDescent="0.2">
      <c r="C141" s="1" t="s">
        <v>1139</v>
      </c>
      <c r="W141" s="126">
        <f>'11. Kälber-u.Jungrinderaufzucht'!AC31</f>
        <v>0</v>
      </c>
    </row>
    <row r="142" spans="1:30" ht="15" customHeight="1" x14ac:dyDescent="0.2">
      <c r="E142" t="s">
        <v>208</v>
      </c>
      <c r="W142" s="126">
        <f>'11. Kälber-u.Jungrinderaufzucht'!AC6</f>
        <v>0</v>
      </c>
    </row>
    <row r="143" spans="1:30" ht="15" customHeight="1" x14ac:dyDescent="0.2">
      <c r="E143" t="s">
        <v>217</v>
      </c>
      <c r="W143" s="126">
        <f>'11. Kälber-u.Jungrinderaufzucht'!AC20</f>
        <v>0</v>
      </c>
    </row>
    <row r="144" spans="1:30" ht="15" customHeight="1" x14ac:dyDescent="0.25">
      <c r="A144" s="122"/>
      <c r="C144" s="1" t="s">
        <v>1140</v>
      </c>
      <c r="U144" s="309"/>
      <c r="W144" s="126">
        <f>'11. Kälber-u.Jungrinderaufzucht'!AC62</f>
        <v>0</v>
      </c>
      <c r="X144" s="160"/>
      <c r="Z144" s="213"/>
      <c r="AA144" s="213"/>
    </row>
    <row r="145" spans="1:27" ht="15" customHeight="1" x14ac:dyDescent="0.25">
      <c r="A145" s="122"/>
      <c r="E145" t="s">
        <v>208</v>
      </c>
      <c r="U145" s="309"/>
      <c r="W145" s="126">
        <f>'11. Kälber-u.Jungrinderaufzucht'!AC35</f>
        <v>0</v>
      </c>
      <c r="X145" s="160"/>
      <c r="Z145" s="213"/>
      <c r="AA145" s="213"/>
    </row>
    <row r="146" spans="1:27" ht="15" customHeight="1" x14ac:dyDescent="0.25">
      <c r="A146" s="122"/>
      <c r="E146" t="s">
        <v>217</v>
      </c>
      <c r="U146" s="309"/>
      <c r="W146" s="126">
        <f>'11. Kälber-u.Jungrinderaufzucht'!AC50</f>
        <v>0</v>
      </c>
      <c r="X146" s="160"/>
      <c r="Z146" s="213"/>
      <c r="AA146" s="213"/>
    </row>
    <row r="147" spans="1:27" ht="15" customHeight="1" x14ac:dyDescent="0.2">
      <c r="C147" s="1" t="s">
        <v>1141</v>
      </c>
      <c r="W147" s="126">
        <f>'11. Kälber-u.Jungrinderaufzucht'!AC79</f>
        <v>0</v>
      </c>
    </row>
    <row r="148" spans="1:27" ht="15" customHeight="1" x14ac:dyDescent="0.25">
      <c r="A148" s="122"/>
      <c r="C148" s="1" t="s">
        <v>1142</v>
      </c>
      <c r="U148" s="309"/>
      <c r="W148" s="126">
        <f>'11. Kälber-u.Jungrinderaufzucht'!AC104</f>
        <v>0</v>
      </c>
      <c r="X148" s="160"/>
      <c r="Z148" s="213"/>
      <c r="AA148" s="213"/>
    </row>
    <row r="149" spans="1:27" ht="15" customHeight="1" x14ac:dyDescent="0.25">
      <c r="A149" s="122"/>
      <c r="D149" s="124" t="s">
        <v>527</v>
      </c>
      <c r="U149" s="309"/>
      <c r="W149" s="126" t="b">
        <f>'11. Kälber-u.Jungrinderaufzucht'!AC83</f>
        <v>0</v>
      </c>
      <c r="X149" s="160"/>
      <c r="Z149" s="213"/>
      <c r="AA149" s="213"/>
    </row>
    <row r="150" spans="1:27" ht="15" customHeight="1" x14ac:dyDescent="0.25">
      <c r="A150" s="122"/>
      <c r="D150" s="124" t="s">
        <v>530</v>
      </c>
      <c r="U150" s="309"/>
      <c r="W150" s="126">
        <f>'11. Kälber-u.Jungrinderaufzucht'!AC87</f>
        <v>0</v>
      </c>
      <c r="X150" s="160"/>
      <c r="Z150" s="213"/>
      <c r="AA150" s="213"/>
    </row>
    <row r="151" spans="1:27" ht="15" customHeight="1" x14ac:dyDescent="0.25">
      <c r="A151" s="122"/>
      <c r="D151" s="124" t="s">
        <v>536</v>
      </c>
      <c r="U151" s="309"/>
      <c r="W151" s="126">
        <f>'11. Kälber-u.Jungrinderaufzucht'!AC93</f>
        <v>0</v>
      </c>
      <c r="X151" s="160"/>
      <c r="Z151" s="213"/>
      <c r="AA151" s="213"/>
    </row>
    <row r="152" spans="1:27" ht="15" customHeight="1" x14ac:dyDescent="0.25">
      <c r="A152" s="122"/>
      <c r="D152" s="124" t="s">
        <v>537</v>
      </c>
      <c r="U152" s="309"/>
      <c r="W152" s="126">
        <f>'11. Kälber-u.Jungrinderaufzucht'!AC99</f>
        <v>0</v>
      </c>
      <c r="X152" s="160"/>
      <c r="Z152" s="213"/>
      <c r="AA152" s="213"/>
    </row>
    <row r="153" spans="1:27" ht="15" customHeight="1" x14ac:dyDescent="0.25">
      <c r="A153" s="122"/>
      <c r="C153" s="1" t="s">
        <v>1143</v>
      </c>
      <c r="U153" s="309"/>
      <c r="W153" s="126">
        <f>'11. Kälber-u.Jungrinderaufzucht'!AC114</f>
        <v>0</v>
      </c>
      <c r="X153" s="160"/>
      <c r="Z153" s="213"/>
      <c r="AA153" s="213"/>
    </row>
    <row r="154" spans="1:27" ht="15" customHeight="1" x14ac:dyDescent="0.2">
      <c r="C154" s="1" t="s">
        <v>1144</v>
      </c>
      <c r="W154" s="126">
        <f>'11. Kälber-u.Jungrinderaufzucht'!AC146</f>
        <v>0</v>
      </c>
    </row>
    <row r="155" spans="1:27" ht="15" customHeight="1" x14ac:dyDescent="0.2">
      <c r="E155" s="124" t="s">
        <v>243</v>
      </c>
      <c r="W155" s="126" t="b">
        <f>'11. Kälber-u.Jungrinderaufzucht'!AC120</f>
        <v>0</v>
      </c>
    </row>
    <row r="156" spans="1:27" ht="15" customHeight="1" x14ac:dyDescent="0.2">
      <c r="E156" s="124" t="s">
        <v>244</v>
      </c>
      <c r="W156" s="126" t="b">
        <f>'11. Kälber-u.Jungrinderaufzucht'!AC121</f>
        <v>0</v>
      </c>
    </row>
    <row r="157" spans="1:27" ht="15" customHeight="1" x14ac:dyDescent="0.25">
      <c r="A157" s="122"/>
      <c r="E157" s="124" t="s">
        <v>1050</v>
      </c>
      <c r="U157" s="309"/>
      <c r="W157" s="126" t="b">
        <f>'11. Kälber-u.Jungrinderaufzucht'!AC123</f>
        <v>0</v>
      </c>
      <c r="X157" s="160"/>
      <c r="Z157" s="213"/>
      <c r="AA157" s="213"/>
    </row>
    <row r="158" spans="1:27" ht="15" customHeight="1" x14ac:dyDescent="0.25">
      <c r="A158" s="122"/>
      <c r="E158" t="s">
        <v>238</v>
      </c>
      <c r="U158" s="309"/>
      <c r="W158" s="126">
        <f>'11. Kälber-u.Jungrinderaufzucht'!AC125</f>
        <v>0</v>
      </c>
      <c r="X158" s="160"/>
      <c r="Z158" s="213"/>
      <c r="AA158" s="213"/>
    </row>
    <row r="159" spans="1:27" ht="15" customHeight="1" x14ac:dyDescent="0.25">
      <c r="A159" s="122"/>
      <c r="E159" t="s">
        <v>241</v>
      </c>
      <c r="U159" s="309"/>
      <c r="W159" s="126">
        <f>'11. Kälber-u.Jungrinderaufzucht'!AC133</f>
        <v>0</v>
      </c>
      <c r="X159" s="160"/>
      <c r="Z159" s="213"/>
      <c r="AA159" s="213"/>
    </row>
    <row r="160" spans="1:27" ht="15" customHeight="1" thickBot="1" x14ac:dyDescent="0.3">
      <c r="A160" s="122"/>
      <c r="E160" s="124" t="s">
        <v>173</v>
      </c>
      <c r="U160" s="309"/>
      <c r="W160" s="126">
        <f>'11. Kälber-u.Jungrinderaufzucht'!AC138</f>
        <v>0</v>
      </c>
      <c r="X160" s="160"/>
      <c r="Z160" s="213"/>
      <c r="AA160" s="213"/>
    </row>
    <row r="161" spans="1:30" ht="15" customHeight="1" thickTop="1" thickBot="1" x14ac:dyDescent="0.3">
      <c r="A161" s="122" t="s">
        <v>1314</v>
      </c>
      <c r="U161" s="184">
        <f>(W161/3)*100</f>
        <v>0</v>
      </c>
      <c r="W161" s="121">
        <f>'12. Melkhygiene'!AC51</f>
        <v>0</v>
      </c>
      <c r="X161" s="143">
        <v>2</v>
      </c>
      <c r="Z161" s="865" t="str">
        <f>'12. Melkhygiene'!AE51</f>
        <v>0/26</v>
      </c>
      <c r="AA161" s="865" t="str">
        <f>'12. Melkhygiene'!AF51</f>
        <v>0/26</v>
      </c>
      <c r="AC161">
        <f>VALUE(LEFT(Z161,FIND("/",Z161)-1))</f>
        <v>0</v>
      </c>
      <c r="AD161">
        <f>VALUE(LEFT(AA161,FIND("/",AA161)-1))</f>
        <v>0</v>
      </c>
    </row>
    <row r="162" spans="1:30" ht="15" customHeight="1" thickTop="1" x14ac:dyDescent="0.2">
      <c r="C162" s="1" t="s">
        <v>1145</v>
      </c>
      <c r="W162" s="127">
        <f>'12. Melkhygiene'!AC18</f>
        <v>0</v>
      </c>
    </row>
    <row r="163" spans="1:30" ht="15" customHeight="1" x14ac:dyDescent="0.2">
      <c r="C163" s="1"/>
      <c r="E163" s="124" t="s">
        <v>949</v>
      </c>
      <c r="W163" s="126" t="b">
        <f>'12. Melkhygiene'!AC6</f>
        <v>0</v>
      </c>
    </row>
    <row r="164" spans="1:30" ht="15" customHeight="1" x14ac:dyDescent="0.2">
      <c r="C164" s="1"/>
      <c r="E164" s="124" t="s">
        <v>314</v>
      </c>
      <c r="W164" s="126">
        <f>'12. Melkhygiene'!AC8</f>
        <v>0</v>
      </c>
    </row>
    <row r="165" spans="1:30" ht="15" customHeight="1" x14ac:dyDescent="0.2">
      <c r="C165" s="1" t="s">
        <v>1146</v>
      </c>
      <c r="W165" s="126">
        <f>'12. Melkhygiene'!AC35</f>
        <v>0</v>
      </c>
    </row>
    <row r="166" spans="1:30" ht="15" customHeight="1" x14ac:dyDescent="0.2">
      <c r="C166" s="1"/>
      <c r="E166" s="124" t="s">
        <v>321</v>
      </c>
      <c r="W166" s="126">
        <f>'12. Melkhygiene'!AC22</f>
        <v>0</v>
      </c>
    </row>
    <row r="167" spans="1:30" ht="15" customHeight="1" x14ac:dyDescent="0.2">
      <c r="C167" s="1"/>
      <c r="E167" s="124" t="s">
        <v>324</v>
      </c>
      <c r="W167" s="126">
        <f>'12. Melkhygiene'!AC29</f>
        <v>0</v>
      </c>
    </row>
    <row r="168" spans="1:30" ht="15" customHeight="1" x14ac:dyDescent="0.2">
      <c r="C168" s="1" t="s">
        <v>1147</v>
      </c>
      <c r="W168" s="126">
        <f>'12. Melkhygiene'!AC47</f>
        <v>0</v>
      </c>
    </row>
    <row r="169" spans="1:30" ht="15" customHeight="1" thickBot="1" x14ac:dyDescent="0.25">
      <c r="C169" s="1"/>
      <c r="E169" s="645" t="s">
        <v>327</v>
      </c>
      <c r="W169" s="126">
        <f>'12. Melkhygiene'!AC39</f>
        <v>0</v>
      </c>
    </row>
    <row r="170" spans="1:30" ht="15" customHeight="1" thickTop="1" thickBot="1" x14ac:dyDescent="0.3">
      <c r="A170" s="122" t="s">
        <v>1297</v>
      </c>
      <c r="U170" s="184">
        <f>(W170/3)*100</f>
        <v>0</v>
      </c>
      <c r="W170" s="121">
        <f>'S12. Melkhygiene'!AC138</f>
        <v>0</v>
      </c>
      <c r="X170" s="143">
        <v>2</v>
      </c>
      <c r="Z170" s="865" t="str">
        <f>'S12. Melkhygiene'!AE138</f>
        <v>0/53</v>
      </c>
      <c r="AA170" s="865" t="str">
        <f>'S12. Melkhygiene'!AF138</f>
        <v>0/53</v>
      </c>
      <c r="AC170">
        <f>VALUE(LEFT(Z170,FIND("/",Z170)-1))</f>
        <v>0</v>
      </c>
      <c r="AD170">
        <f>VALUE(LEFT(AA170,FIND("/",AA170)-1))</f>
        <v>0</v>
      </c>
    </row>
    <row r="171" spans="1:30" ht="15" customHeight="1" thickTop="1" x14ac:dyDescent="0.25">
      <c r="A171" s="122"/>
      <c r="C171" s="1" t="s">
        <v>381</v>
      </c>
      <c r="U171"/>
      <c r="W171" s="126">
        <f>'S12. Melkhygiene'!AC42</f>
        <v>0</v>
      </c>
      <c r="X171"/>
      <c r="Z171"/>
      <c r="AA171"/>
    </row>
    <row r="172" spans="1:30" ht="15" customHeight="1" x14ac:dyDescent="0.25">
      <c r="A172" s="122"/>
      <c r="E172" t="s">
        <v>943</v>
      </c>
      <c r="U172"/>
      <c r="W172" s="126">
        <f>'S12. Melkhygiene'!AC6</f>
        <v>0</v>
      </c>
      <c r="X172"/>
      <c r="Z172"/>
      <c r="AA172"/>
    </row>
    <row r="173" spans="1:30" ht="15" customHeight="1" x14ac:dyDescent="0.25">
      <c r="A173" s="122"/>
      <c r="E173" t="s">
        <v>949</v>
      </c>
      <c r="U173"/>
      <c r="W173" s="126">
        <f>'S12. Melkhygiene'!AC11</f>
        <v>0</v>
      </c>
      <c r="X173"/>
      <c r="Y173" s="678"/>
      <c r="Z173"/>
      <c r="AA173"/>
    </row>
    <row r="174" spans="1:30" ht="15" customHeight="1" x14ac:dyDescent="0.25">
      <c r="A174" s="122"/>
      <c r="E174" t="s">
        <v>955</v>
      </c>
      <c r="U174"/>
      <c r="W174" s="126">
        <f>'S12. Melkhygiene'!AC18</f>
        <v>0</v>
      </c>
      <c r="X174"/>
      <c r="Z174"/>
      <c r="AA174"/>
    </row>
    <row r="175" spans="1:30" ht="15" customHeight="1" x14ac:dyDescent="0.25">
      <c r="A175" s="122"/>
      <c r="E175" t="s">
        <v>314</v>
      </c>
      <c r="U175"/>
      <c r="W175" s="126">
        <f>'S12. Melkhygiene'!AC25</f>
        <v>0</v>
      </c>
      <c r="X175"/>
      <c r="Z175"/>
      <c r="AA175"/>
    </row>
    <row r="176" spans="1:30" ht="15" customHeight="1" x14ac:dyDescent="0.25">
      <c r="A176" s="122"/>
      <c r="E176" t="s">
        <v>320</v>
      </c>
      <c r="U176"/>
      <c r="W176" s="126" t="b">
        <f>'S12. Melkhygiene'!AC36</f>
        <v>0</v>
      </c>
      <c r="X176"/>
      <c r="Z176"/>
      <c r="AA176"/>
    </row>
    <row r="177" spans="1:27" ht="15" customHeight="1" x14ac:dyDescent="0.25">
      <c r="A177" s="122"/>
      <c r="E177" t="s">
        <v>886</v>
      </c>
      <c r="U177"/>
      <c r="W177" s="126">
        <f>'S12. Melkhygiene'!AC38</f>
        <v>0</v>
      </c>
      <c r="X177"/>
      <c r="Z177"/>
      <c r="AA177"/>
    </row>
    <row r="178" spans="1:27" ht="15" customHeight="1" x14ac:dyDescent="0.25">
      <c r="A178" s="122"/>
      <c r="C178" s="1" t="s">
        <v>890</v>
      </c>
      <c r="U178"/>
      <c r="W178" s="126">
        <f>'S12. Melkhygiene'!AC67</f>
        <v>0</v>
      </c>
      <c r="X178"/>
      <c r="Z178"/>
      <c r="AA178"/>
    </row>
    <row r="179" spans="1:27" ht="15" customHeight="1" x14ac:dyDescent="0.25">
      <c r="A179" s="122"/>
      <c r="E179" t="s">
        <v>326</v>
      </c>
      <c r="U179"/>
      <c r="W179" s="126" t="b">
        <f>'S12. Melkhygiene'!AC57</f>
        <v>0</v>
      </c>
      <c r="X179"/>
      <c r="Z179"/>
      <c r="AA179"/>
    </row>
    <row r="180" spans="1:27" ht="15" customHeight="1" x14ac:dyDescent="0.25">
      <c r="A180" s="122"/>
      <c r="E180" t="s">
        <v>320</v>
      </c>
      <c r="U180"/>
      <c r="W180" s="126" t="b">
        <f>'S12. Melkhygiene'!AC60</f>
        <v>0</v>
      </c>
      <c r="X180"/>
      <c r="Z180"/>
      <c r="AA180"/>
    </row>
    <row r="181" spans="1:27" ht="15" customHeight="1" x14ac:dyDescent="0.25">
      <c r="A181" s="122"/>
      <c r="E181" t="s">
        <v>886</v>
      </c>
      <c r="U181"/>
      <c r="W181" s="126">
        <f>'S12. Melkhygiene'!AC63</f>
        <v>0</v>
      </c>
      <c r="X181"/>
      <c r="Z181"/>
      <c r="AA181"/>
    </row>
    <row r="182" spans="1:27" ht="15" customHeight="1" x14ac:dyDescent="0.25">
      <c r="A182" s="122"/>
      <c r="C182" s="1" t="s">
        <v>382</v>
      </c>
      <c r="U182"/>
      <c r="W182" s="126">
        <f>'S12. Melkhygiene'!AC89</f>
        <v>0</v>
      </c>
      <c r="X182"/>
      <c r="Z182"/>
      <c r="AA182"/>
    </row>
    <row r="183" spans="1:27" ht="15" customHeight="1" x14ac:dyDescent="0.25">
      <c r="A183" s="122"/>
      <c r="E183" s="124" t="s">
        <v>321</v>
      </c>
      <c r="U183"/>
      <c r="W183" s="126">
        <f>'S12. Melkhygiene'!AC71</f>
        <v>0</v>
      </c>
      <c r="X183"/>
      <c r="Z183"/>
      <c r="AA183"/>
    </row>
    <row r="184" spans="1:27" ht="15" customHeight="1" x14ac:dyDescent="0.25">
      <c r="A184" s="122"/>
      <c r="E184" s="124" t="s">
        <v>982</v>
      </c>
      <c r="U184"/>
      <c r="W184" s="126">
        <f>'S12. Melkhygiene'!AC84</f>
        <v>0</v>
      </c>
      <c r="X184"/>
      <c r="Z184"/>
      <c r="AA184"/>
    </row>
    <row r="185" spans="1:27" ht="15" customHeight="1" x14ac:dyDescent="0.25">
      <c r="A185" s="122"/>
      <c r="C185" s="1" t="s">
        <v>989</v>
      </c>
      <c r="U185"/>
      <c r="W185" s="126">
        <f>'S12. Melkhygiene'!AC110</f>
        <v>0</v>
      </c>
      <c r="X185"/>
      <c r="Z185"/>
      <c r="AA185"/>
    </row>
    <row r="186" spans="1:27" ht="15" customHeight="1" x14ac:dyDescent="0.25">
      <c r="A186" s="122"/>
      <c r="C186" s="1"/>
      <c r="E186" s="124" t="s">
        <v>534</v>
      </c>
      <c r="U186"/>
      <c r="W186" s="126" t="b">
        <f>'S12. Melkhygiene'!AC93</f>
        <v>0</v>
      </c>
      <c r="X186"/>
      <c r="Z186"/>
      <c r="AA186"/>
    </row>
    <row r="187" spans="1:27" ht="15" customHeight="1" x14ac:dyDescent="0.25">
      <c r="A187" s="122"/>
      <c r="E187" s="124" t="s">
        <v>913</v>
      </c>
      <c r="U187"/>
      <c r="W187" s="126">
        <f>'S12. Melkhygiene'!AC94</f>
        <v>0</v>
      </c>
      <c r="X187"/>
      <c r="Z187"/>
      <c r="AA187"/>
    </row>
    <row r="188" spans="1:27" ht="15" customHeight="1" x14ac:dyDescent="0.25">
      <c r="A188" s="122"/>
      <c r="E188" s="124" t="s">
        <v>994</v>
      </c>
      <c r="U188"/>
      <c r="W188" s="126">
        <f>'S12. Melkhygiene'!AC106</f>
        <v>0</v>
      </c>
      <c r="X188"/>
      <c r="Z188"/>
      <c r="AA188"/>
    </row>
    <row r="189" spans="1:27" ht="15" customHeight="1" x14ac:dyDescent="0.25">
      <c r="A189" s="122"/>
      <c r="C189" s="1" t="s">
        <v>922</v>
      </c>
      <c r="U189"/>
      <c r="W189" s="126">
        <f>'S12. Melkhygiene'!AC134</f>
        <v>0</v>
      </c>
      <c r="X189"/>
      <c r="Z189"/>
      <c r="AA189"/>
    </row>
    <row r="190" spans="1:27" ht="15" customHeight="1" x14ac:dyDescent="0.25">
      <c r="A190" s="122"/>
      <c r="E190" s="124" t="s">
        <v>923</v>
      </c>
      <c r="U190"/>
      <c r="W190" s="126">
        <f>'S12. Melkhygiene'!AC114</f>
        <v>0</v>
      </c>
      <c r="X190"/>
      <c r="Z190"/>
      <c r="AA190"/>
    </row>
    <row r="191" spans="1:27" ht="15" customHeight="1" x14ac:dyDescent="0.25">
      <c r="A191" s="122"/>
      <c r="E191" s="124" t="s">
        <v>931</v>
      </c>
      <c r="U191"/>
      <c r="W191" s="126">
        <f>'S12. Melkhygiene'!AC119</f>
        <v>0</v>
      </c>
      <c r="X191"/>
      <c r="Z191"/>
      <c r="AA191"/>
    </row>
    <row r="192" spans="1:27" ht="15" customHeight="1" thickBot="1" x14ac:dyDescent="0.3">
      <c r="A192" s="122"/>
      <c r="E192" s="124" t="s">
        <v>937</v>
      </c>
      <c r="U192"/>
      <c r="W192" s="126">
        <f>'S12. Melkhygiene'!AC130</f>
        <v>0</v>
      </c>
      <c r="X192"/>
      <c r="Z192"/>
      <c r="AA192"/>
    </row>
    <row r="193" spans="1:30" ht="15" customHeight="1" thickTop="1" thickBot="1" x14ac:dyDescent="0.3">
      <c r="A193" s="122" t="s">
        <v>1148</v>
      </c>
      <c r="U193" s="184">
        <f>(W193/3)*100</f>
        <v>0</v>
      </c>
      <c r="W193" s="121">
        <f>'13. TKB, Abprodukte, Entwesung'!AC88</f>
        <v>0</v>
      </c>
      <c r="X193" s="143">
        <v>1</v>
      </c>
      <c r="Z193" s="865" t="str">
        <f>'13. TKB, Abprodukte, Entwesung'!AE88</f>
        <v>0/55</v>
      </c>
      <c r="AA193" s="865" t="str">
        <f>'13. TKB, Abprodukte, Entwesung'!AF88</f>
        <v>0/55</v>
      </c>
      <c r="AC193">
        <f>VALUE(LEFT(Z193,FIND("/",Z193)-1))</f>
        <v>0</v>
      </c>
      <c r="AD193">
        <f>VALUE(LEFT(AA193,FIND("/",AA193)-1))</f>
        <v>0</v>
      </c>
    </row>
    <row r="194" spans="1:30" ht="15" customHeight="1" thickTop="1" x14ac:dyDescent="0.2">
      <c r="C194" s="1" t="s">
        <v>1149</v>
      </c>
      <c r="W194" s="127">
        <f>'13. TKB, Abprodukte, Entwesung'!AC21</f>
        <v>0</v>
      </c>
    </row>
    <row r="195" spans="1:30" ht="15" customHeight="1" x14ac:dyDescent="0.2">
      <c r="C195" s="1"/>
      <c r="E195" s="645" t="s">
        <v>1276</v>
      </c>
      <c r="W195" s="126">
        <f>'13. TKB, Abprodukte, Entwesung'!AC6</f>
        <v>0</v>
      </c>
    </row>
    <row r="196" spans="1:30" ht="15" customHeight="1" x14ac:dyDescent="0.2">
      <c r="E196" t="s">
        <v>1204</v>
      </c>
      <c r="W196" s="126">
        <f>'13. TKB, Abprodukte, Entwesung'!AC9</f>
        <v>0</v>
      </c>
    </row>
    <row r="197" spans="1:30" ht="15" customHeight="1" x14ac:dyDescent="0.2">
      <c r="E197" t="s">
        <v>121</v>
      </c>
      <c r="W197" s="126" t="b">
        <f>'13. TKB, Abprodukte, Entwesung'!AC19</f>
        <v>0</v>
      </c>
    </row>
    <row r="198" spans="1:30" ht="15" customHeight="1" x14ac:dyDescent="0.2">
      <c r="C198" s="1" t="s">
        <v>1150</v>
      </c>
      <c r="W198" s="126">
        <f>'13. TKB, Abprodukte, Entwesung'!AC57</f>
        <v>0</v>
      </c>
    </row>
    <row r="199" spans="1:30" ht="15" customHeight="1" x14ac:dyDescent="0.2">
      <c r="E199" t="s">
        <v>124</v>
      </c>
      <c r="W199" s="126">
        <f>'13. TKB, Abprodukte, Entwesung'!AC25</f>
        <v>0</v>
      </c>
    </row>
    <row r="200" spans="1:30" ht="15" customHeight="1" x14ac:dyDescent="0.2">
      <c r="E200" t="s">
        <v>133</v>
      </c>
      <c r="W200" s="126">
        <f>'13. TKB, Abprodukte, Entwesung'!AC31</f>
        <v>0</v>
      </c>
    </row>
    <row r="201" spans="1:30" ht="15" customHeight="1" x14ac:dyDescent="0.2">
      <c r="E201" t="s">
        <v>138</v>
      </c>
      <c r="W201" s="126">
        <f>'13. TKB, Abprodukte, Entwesung'!AC36</f>
        <v>0</v>
      </c>
    </row>
    <row r="202" spans="1:30" ht="15" customHeight="1" x14ac:dyDescent="0.2">
      <c r="E202" s="124" t="s">
        <v>439</v>
      </c>
      <c r="W202" s="126">
        <f>'13. TKB, Abprodukte, Entwesung'!AC43</f>
        <v>0</v>
      </c>
    </row>
    <row r="203" spans="1:30" ht="15" customHeight="1" x14ac:dyDescent="0.2">
      <c r="E203" s="124" t="s">
        <v>440</v>
      </c>
      <c r="W203" s="126">
        <f>'13. TKB, Abprodukte, Entwesung'!AC47</f>
        <v>0</v>
      </c>
    </row>
    <row r="204" spans="1:30" ht="15" customHeight="1" x14ac:dyDescent="0.2">
      <c r="C204" s="1" t="s">
        <v>1151</v>
      </c>
      <c r="W204" s="126">
        <f>'13. TKB, Abprodukte, Entwesung'!AC84</f>
        <v>0</v>
      </c>
    </row>
    <row r="205" spans="1:30" ht="15" customHeight="1" x14ac:dyDescent="0.2">
      <c r="E205" t="s">
        <v>153</v>
      </c>
      <c r="W205" s="126">
        <f>'13. TKB, Abprodukte, Entwesung'!AC61</f>
        <v>0</v>
      </c>
    </row>
    <row r="206" spans="1:30" ht="15" customHeight="1" x14ac:dyDescent="0.2">
      <c r="E206" t="s">
        <v>158</v>
      </c>
      <c r="W206" s="126">
        <f>'13. TKB, Abprodukte, Entwesung'!AC71</f>
        <v>0</v>
      </c>
    </row>
    <row r="207" spans="1:30" ht="15" customHeight="1" thickBot="1" x14ac:dyDescent="0.25">
      <c r="E207" s="124" t="s">
        <v>444</v>
      </c>
      <c r="W207" s="128">
        <f>'13. TKB, Abprodukte, Entwesung'!AC79</f>
        <v>0</v>
      </c>
    </row>
    <row r="208" spans="1:30" ht="15" customHeight="1" thickTop="1" thickBot="1" x14ac:dyDescent="0.3">
      <c r="A208" s="125" t="s">
        <v>1152</v>
      </c>
      <c r="U208" s="184">
        <f>(W208/3)*100</f>
        <v>0</v>
      </c>
      <c r="W208" s="121">
        <f>'14. Leitung, Planung, Org.'!AC36</f>
        <v>0</v>
      </c>
      <c r="X208" s="143">
        <v>2</v>
      </c>
      <c r="Z208" s="865" t="str">
        <f>'14. Leitung, Planung, Org.'!AE36</f>
        <v>0/10</v>
      </c>
      <c r="AA208" s="865" t="str">
        <f>'14. Leitung, Planung, Org.'!AF36</f>
        <v>0/10</v>
      </c>
      <c r="AC208">
        <f>VALUE(LEFT(Z208,FIND("/",Z208)-1))</f>
        <v>0</v>
      </c>
      <c r="AD208">
        <f>VALUE(LEFT(AA208,FIND("/",AA208)-1))</f>
        <v>0</v>
      </c>
    </row>
    <row r="209" spans="5:23" ht="15" customHeight="1" thickTop="1" x14ac:dyDescent="0.2">
      <c r="E209" t="s">
        <v>341</v>
      </c>
      <c r="W209" s="126">
        <f>'14. Leitung, Planung, Org.'!AC32</f>
        <v>0</v>
      </c>
    </row>
  </sheetData>
  <sheetProtection password="EF30" sheet="1" objects="1" scenarios="1"/>
  <customSheetViews>
    <customSheetView guid="{09FC77BA-5E56-4CC2-A2B9-223DC8DC59BC}" showGridLines="0" hiddenRows="1" topLeftCell="A18">
      <selection activeCell="AA15" sqref="AA15"/>
      <pageMargins left="0.51181102362204722" right="0.11811023622047245" top="0.78740157480314965" bottom="0.19685039370078741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4">
    <mergeCell ref="A2:I3"/>
    <mergeCell ref="Z2:Z11"/>
    <mergeCell ref="AA2:AA11"/>
    <mergeCell ref="E72:I72"/>
    <mergeCell ref="E73:I73"/>
    <mergeCell ref="U2:U11"/>
    <mergeCell ref="W2:W11"/>
    <mergeCell ref="X2:X11"/>
    <mergeCell ref="E66:N66"/>
    <mergeCell ref="E67:J67"/>
    <mergeCell ref="E69:J69"/>
    <mergeCell ref="E70:K70"/>
    <mergeCell ref="E71:L71"/>
    <mergeCell ref="B4:G4"/>
  </mergeCells>
  <phoneticPr fontId="2" type="noConversion"/>
  <conditionalFormatting sqref="W13 W15:W46 W48:W83 W96:W169 W171:W209">
    <cfRule type="cellIs" dxfId="38" priority="40" stopIfTrue="1" operator="between">
      <formula>-3</formula>
      <formula>0.99</formula>
    </cfRule>
    <cfRule type="cellIs" dxfId="37" priority="41" stopIfTrue="1" operator="between">
      <formula>1</formula>
      <formula>1.99</formula>
    </cfRule>
    <cfRule type="cellIs" dxfId="36" priority="42" stopIfTrue="1" operator="between">
      <formula>2</formula>
      <formula>3</formula>
    </cfRule>
  </conditionalFormatting>
  <conditionalFormatting sqref="W47">
    <cfRule type="cellIs" dxfId="35" priority="37" stopIfTrue="1" operator="between">
      <formula>-3</formula>
      <formula>0.99</formula>
    </cfRule>
    <cfRule type="cellIs" dxfId="34" priority="38" stopIfTrue="1" operator="between">
      <formula>1</formula>
      <formula>1.99</formula>
    </cfRule>
    <cfRule type="cellIs" dxfId="33" priority="39" stopIfTrue="1" operator="between">
      <formula>2</formula>
      <formula>3</formula>
    </cfRule>
  </conditionalFormatting>
  <conditionalFormatting sqref="W84:W95">
    <cfRule type="cellIs" dxfId="32" priority="34" stopIfTrue="1" operator="between">
      <formula>-3</formula>
      <formula>0.99</formula>
    </cfRule>
    <cfRule type="cellIs" dxfId="31" priority="35" stopIfTrue="1" operator="between">
      <formula>1</formula>
      <formula>1.99</formula>
    </cfRule>
    <cfRule type="cellIs" dxfId="30" priority="36" stopIfTrue="1" operator="between">
      <formula>2</formula>
      <formula>3</formula>
    </cfRule>
  </conditionalFormatting>
  <conditionalFormatting sqref="W170">
    <cfRule type="cellIs" dxfId="29" priority="31" stopIfTrue="1" operator="between">
      <formula>-3</formula>
      <formula>0.99</formula>
    </cfRule>
    <cfRule type="cellIs" dxfId="28" priority="32" stopIfTrue="1" operator="between">
      <formula>1</formula>
      <formula>1.99</formula>
    </cfRule>
    <cfRule type="cellIs" dxfId="27" priority="33" stopIfTrue="1" operator="between">
      <formula>2</formula>
      <formula>3</formula>
    </cfRule>
  </conditionalFormatting>
  <conditionalFormatting sqref="W197">
    <cfRule type="expression" dxfId="26" priority="27">
      <formula>$W$197=FALSE</formula>
    </cfRule>
  </conditionalFormatting>
  <conditionalFormatting sqref="W186">
    <cfRule type="expression" dxfId="25" priority="26">
      <formula>$W$186=FALSE</formula>
    </cfRule>
  </conditionalFormatting>
  <conditionalFormatting sqref="W180">
    <cfRule type="expression" dxfId="24" priority="25">
      <formula>$W$180=FALSE</formula>
    </cfRule>
  </conditionalFormatting>
  <conditionalFormatting sqref="W179">
    <cfRule type="expression" dxfId="23" priority="24">
      <formula>$W$179=FALSE</formula>
    </cfRule>
  </conditionalFormatting>
  <conditionalFormatting sqref="W176">
    <cfRule type="expression" dxfId="22" priority="23">
      <formula>$W$176=FALSE</formula>
    </cfRule>
  </conditionalFormatting>
  <conditionalFormatting sqref="W163">
    <cfRule type="expression" dxfId="21" priority="22">
      <formula>$W$163=FALSE</formula>
    </cfRule>
  </conditionalFormatting>
  <conditionalFormatting sqref="W157">
    <cfRule type="expression" dxfId="20" priority="21">
      <formula>$W$157=FALSE</formula>
    </cfRule>
  </conditionalFormatting>
  <conditionalFormatting sqref="W156">
    <cfRule type="expression" dxfId="19" priority="20">
      <formula>$W$156=FALSE</formula>
    </cfRule>
  </conditionalFormatting>
  <conditionalFormatting sqref="W155">
    <cfRule type="expression" dxfId="18" priority="19">
      <formula>$W$155=FALSE</formula>
    </cfRule>
  </conditionalFormatting>
  <conditionalFormatting sqref="W149">
    <cfRule type="expression" dxfId="17" priority="18">
      <formula>$W$149=FALSE</formula>
    </cfRule>
  </conditionalFormatting>
  <conditionalFormatting sqref="W123">
    <cfRule type="expression" dxfId="16" priority="17">
      <formula>$W$123=FALSE</formula>
    </cfRule>
  </conditionalFormatting>
  <conditionalFormatting sqref="W121">
    <cfRule type="expression" dxfId="15" priority="16">
      <formula>$W$121=FALSE</formula>
    </cfRule>
  </conditionalFormatting>
  <conditionalFormatting sqref="W117">
    <cfRule type="expression" dxfId="14" priority="15">
      <formula>$W$117=FALSE</formula>
    </cfRule>
  </conditionalFormatting>
  <conditionalFormatting sqref="W115">
    <cfRule type="expression" dxfId="13" priority="14">
      <formula>$W$115=FALSE</formula>
    </cfRule>
  </conditionalFormatting>
  <conditionalFormatting sqref="W111">
    <cfRule type="expression" dxfId="12" priority="13">
      <formula>$W$111=FALSE</formula>
    </cfRule>
  </conditionalFormatting>
  <conditionalFormatting sqref="W109">
    <cfRule type="expression" dxfId="11" priority="12">
      <formula>$W$109=FALSE</formula>
    </cfRule>
  </conditionalFormatting>
  <conditionalFormatting sqref="W94">
    <cfRule type="expression" dxfId="10" priority="11">
      <formula>$W$94=FALSE</formula>
    </cfRule>
  </conditionalFormatting>
  <conditionalFormatting sqref="W88">
    <cfRule type="expression" dxfId="9" priority="10">
      <formula>$W$88=FALSE</formula>
    </cfRule>
  </conditionalFormatting>
  <conditionalFormatting sqref="W87">
    <cfRule type="expression" dxfId="8" priority="9">
      <formula>$W$87=FALSE</formula>
    </cfRule>
  </conditionalFormatting>
  <conditionalFormatting sqref="W86">
    <cfRule type="expression" dxfId="7" priority="8">
      <formula>$W$86=FALSE</formula>
    </cfRule>
  </conditionalFormatting>
  <conditionalFormatting sqref="W85">
    <cfRule type="expression" dxfId="6" priority="7">
      <formula>$W$85=FALSE</formula>
    </cfRule>
  </conditionalFormatting>
  <conditionalFormatting sqref="W82">
    <cfRule type="expression" dxfId="5" priority="6">
      <formula>$W$82=FALSE</formula>
    </cfRule>
  </conditionalFormatting>
  <conditionalFormatting sqref="W77">
    <cfRule type="expression" dxfId="4" priority="5">
      <formula>$W$77=FALSE</formula>
    </cfRule>
  </conditionalFormatting>
  <conditionalFormatting sqref="W76">
    <cfRule type="expression" dxfId="3" priority="4">
      <formula>$W$76=FALSE</formula>
    </cfRule>
  </conditionalFormatting>
  <conditionalFormatting sqref="W75">
    <cfRule type="expression" dxfId="2" priority="3">
      <formula>$W$75=FALSE</formula>
    </cfRule>
  </conditionalFormatting>
  <conditionalFormatting sqref="W49">
    <cfRule type="expression" dxfId="1" priority="2">
      <formula>$W$49=FALSE</formula>
    </cfRule>
  </conditionalFormatting>
  <conditionalFormatting sqref="W45">
    <cfRule type="expression" dxfId="0" priority="1">
      <formula>$W$45=FALSE</formula>
    </cfRule>
  </conditionalFormatting>
  <pageMargins left="0.51181102362204722" right="0.11811023622047245" top="0.78740157480314965" bottom="0.19685039370078741" header="0.27559055118110237" footer="0.31496062992125984"/>
  <pageSetup paperSize="9" fitToHeight="0" orientation="portrait" r:id="rId2"/>
  <headerFooter alignWithMargins="0">
    <oddHeader>&amp;R&amp;G</oddHeader>
  </headerFooter>
  <rowBreaks count="2" manualBreakCount="2">
    <brk id="55" max="16383" man="1"/>
    <brk id="104" max="16383" man="1"/>
  </rowBreak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autoPageBreaks="0"/>
  </sheetPr>
  <dimension ref="B1:AK59"/>
  <sheetViews>
    <sheetView showGridLines="0" topLeftCell="A28" zoomScaleNormal="100" zoomScaleSheetLayoutView="80" workbookViewId="0">
      <selection activeCell="W28" sqref="W28"/>
    </sheetView>
  </sheetViews>
  <sheetFormatPr baseColWidth="10" defaultColWidth="3.28515625" defaultRowHeight="15" customHeight="1" x14ac:dyDescent="0.2"/>
  <cols>
    <col min="1" max="16" width="3.28515625" customWidth="1"/>
    <col min="17" max="17" width="7" customWidth="1"/>
    <col min="18" max="22" width="3.28515625" customWidth="1"/>
    <col min="23" max="23" width="3.28515625" style="117" customWidth="1"/>
    <col min="24" max="24" width="20.5703125" style="16" bestFit="1" customWidth="1"/>
    <col min="25" max="25" width="3.28515625" customWidth="1"/>
    <col min="26" max="26" width="17.28515625" style="16" bestFit="1" customWidth="1"/>
    <col min="27" max="27" width="3.28515625" style="117" customWidth="1"/>
    <col min="28" max="28" width="16.28515625" style="16" bestFit="1" customWidth="1"/>
    <col min="29" max="29" width="8.28515625" style="117" bestFit="1" customWidth="1"/>
    <col min="30" max="30" width="4" style="117" customWidth="1"/>
    <col min="31" max="31" width="4.42578125" style="779" customWidth="1"/>
    <col min="32" max="32" width="4.85546875" style="779" customWidth="1"/>
    <col min="33" max="33" width="3.85546875" style="117" bestFit="1" customWidth="1"/>
    <col min="34" max="34" width="32.5703125" customWidth="1"/>
    <col min="35" max="35" width="11.7109375" customWidth="1"/>
  </cols>
  <sheetData>
    <row r="1" spans="2:35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5" ht="15.95" customHeight="1" thickTop="1" thickBot="1" x14ac:dyDescent="0.3">
      <c r="B2" s="1142">
        <f>AC54</f>
        <v>0</v>
      </c>
      <c r="C2" s="1143"/>
      <c r="D2" s="135">
        <v>1</v>
      </c>
      <c r="F2" s="269" t="s">
        <v>385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144"/>
      <c r="V2" s="1144"/>
      <c r="W2" s="709"/>
      <c r="X2" s="270"/>
      <c r="Y2" s="167"/>
      <c r="Z2" s="270"/>
      <c r="AA2" s="709"/>
      <c r="AB2" s="270"/>
      <c r="AC2" s="165"/>
      <c r="AD2" s="165"/>
      <c r="AE2" s="806"/>
      <c r="AF2" s="806"/>
      <c r="AG2" s="165"/>
      <c r="AH2" s="1098"/>
      <c r="AI2" s="167"/>
    </row>
    <row r="3" spans="2:35" s="167" customFormat="1" ht="15.95" customHeight="1" thickTop="1" x14ac:dyDescent="0.25">
      <c r="B3" s="248"/>
      <c r="C3" s="248"/>
      <c r="D3" s="160"/>
      <c r="F3" s="269"/>
      <c r="U3" s="744"/>
      <c r="V3" s="744"/>
      <c r="W3" s="744"/>
      <c r="X3" s="270"/>
      <c r="Z3" s="270"/>
      <c r="AA3" s="744"/>
      <c r="AB3" s="270"/>
      <c r="AC3" s="744"/>
      <c r="AD3" s="744"/>
      <c r="AE3" s="806"/>
      <c r="AF3" s="806"/>
      <c r="AG3" s="744"/>
    </row>
    <row r="4" spans="2:35" ht="15" customHeight="1" thickBot="1" x14ac:dyDescent="0.3">
      <c r="B4" s="186" t="s">
        <v>396</v>
      </c>
      <c r="F4" s="167"/>
      <c r="G4" s="271" t="s">
        <v>41</v>
      </c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709"/>
      <c r="X4" s="270"/>
      <c r="Y4" s="167"/>
      <c r="Z4" s="270"/>
      <c r="AA4" s="709"/>
      <c r="AB4" s="270"/>
      <c r="AC4" s="165"/>
      <c r="AD4" s="165"/>
      <c r="AE4" s="806"/>
      <c r="AF4" s="806"/>
      <c r="AG4" s="165"/>
      <c r="AH4" s="167"/>
      <c r="AI4" s="167"/>
    </row>
    <row r="5" spans="2:35" ht="15" customHeight="1" thickTop="1" thickBot="1" x14ac:dyDescent="0.25">
      <c r="B5" s="1119">
        <f>Übersicht!U15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17"/>
      <c r="Y5" s="14">
        <v>1</v>
      </c>
      <c r="Z5" s="17"/>
      <c r="AA5" s="14">
        <v>3</v>
      </c>
      <c r="AB5" s="17"/>
      <c r="AC5" s="11" t="s">
        <v>18</v>
      </c>
      <c r="AD5" s="4" t="s">
        <v>1</v>
      </c>
      <c r="AE5" s="839" t="s">
        <v>390</v>
      </c>
      <c r="AF5" s="840" t="s">
        <v>389</v>
      </c>
      <c r="AG5" s="14" t="s">
        <v>1060</v>
      </c>
      <c r="AH5" s="12" t="s">
        <v>2</v>
      </c>
    </row>
    <row r="6" spans="2:35" ht="15" customHeight="1" thickTop="1" thickBot="1" x14ac:dyDescent="0.25">
      <c r="G6" s="167"/>
      <c r="H6" s="1145" t="s">
        <v>3</v>
      </c>
      <c r="I6" s="1146"/>
      <c r="J6" s="1146"/>
      <c r="K6" s="1146"/>
      <c r="L6" s="1146"/>
      <c r="M6" s="1146"/>
      <c r="N6" s="1146"/>
      <c r="O6" s="1147"/>
      <c r="P6" s="572"/>
      <c r="Q6" s="53"/>
      <c r="R6" s="53"/>
      <c r="S6" s="53"/>
      <c r="T6" s="53"/>
      <c r="U6" s="53"/>
      <c r="V6" s="53"/>
      <c r="W6" s="679"/>
      <c r="X6" s="502"/>
      <c r="Y6" s="53"/>
      <c r="Z6" s="502"/>
      <c r="AA6" s="264"/>
      <c r="AB6" s="502"/>
      <c r="AC6" s="449">
        <f>(AC7*AD7+AC8*AD8+AC9*AD9+AC10*AD10+AC12*AD12+AC13*AD13+AC14*AD14+AC15*AD15+AC16*AD16+AC18*AD18+AC19*AD19+AC20*AD20+AC21*AD21)/(AD7+AD8+AD9+AD10+AD12+AD13+AD14+AD15+AD16+AD18+AD19+AD20+AD21)</f>
        <v>0</v>
      </c>
      <c r="AD6" s="774">
        <v>2</v>
      </c>
      <c r="AE6" s="841"/>
      <c r="AF6" s="841"/>
      <c r="AG6" s="161"/>
      <c r="AH6" s="892"/>
      <c r="AI6" s="167"/>
    </row>
    <row r="7" spans="2:35" ht="15" customHeight="1" thickBot="1" x14ac:dyDescent="0.25">
      <c r="G7" s="167"/>
      <c r="H7" s="275" t="s">
        <v>1156</v>
      </c>
      <c r="I7" s="276"/>
      <c r="J7" s="276"/>
      <c r="K7" s="276"/>
      <c r="L7" s="276"/>
      <c r="M7" s="276"/>
      <c r="N7" s="276"/>
      <c r="O7" s="276"/>
      <c r="P7" s="23"/>
      <c r="Q7" s="23"/>
      <c r="R7" s="23"/>
      <c r="S7" s="23"/>
      <c r="T7" s="23"/>
      <c r="U7" s="23"/>
      <c r="V7" s="23"/>
      <c r="W7" s="870"/>
      <c r="X7" s="24" t="s">
        <v>24</v>
      </c>
      <c r="Y7" s="23"/>
      <c r="Z7" s="24"/>
      <c r="AA7" s="871"/>
      <c r="AB7" s="24" t="s">
        <v>25</v>
      </c>
      <c r="AC7" s="945" t="b">
        <f>IF(W7="x",0,IF(Y7="x",1,IF(AA7="x",3)))</f>
        <v>0</v>
      </c>
      <c r="AD7" s="70">
        <v>2</v>
      </c>
      <c r="AE7" s="875"/>
      <c r="AF7" s="876"/>
      <c r="AG7" s="162">
        <v>73</v>
      </c>
      <c r="AH7" s="893"/>
      <c r="AI7" s="167"/>
    </row>
    <row r="8" spans="2:35" ht="15" customHeight="1" thickBot="1" x14ac:dyDescent="0.25">
      <c r="H8" s="274" t="s">
        <v>1158</v>
      </c>
      <c r="I8" s="23"/>
      <c r="J8" s="23"/>
      <c r="K8" s="23"/>
      <c r="L8" s="23"/>
      <c r="M8" s="23"/>
      <c r="N8" s="23"/>
      <c r="O8" s="23"/>
      <c r="P8" s="23"/>
      <c r="Q8" s="23"/>
      <c r="R8" s="568"/>
      <c r="S8" s="569"/>
      <c r="T8" s="569"/>
      <c r="U8" s="569"/>
      <c r="V8" s="570"/>
      <c r="W8" s="869"/>
      <c r="X8" s="54" t="s">
        <v>39</v>
      </c>
      <c r="Y8" s="109"/>
      <c r="Z8" s="571"/>
      <c r="AA8" s="872"/>
      <c r="AB8" s="24" t="s">
        <v>40</v>
      </c>
      <c r="AC8" s="722" t="b">
        <f t="shared" ref="AC8:AC10" si="0">IF(W8="x",0,IF(Y8="x",1,IF(AA8="x",3)))</f>
        <v>0</v>
      </c>
      <c r="AD8" s="70">
        <v>2</v>
      </c>
      <c r="AE8" s="877"/>
      <c r="AF8" s="878"/>
      <c r="AG8" s="551">
        <v>2</v>
      </c>
      <c r="AH8" s="894"/>
    </row>
    <row r="9" spans="2:35" ht="15" customHeight="1" thickBot="1" x14ac:dyDescent="0.25">
      <c r="H9" s="27" t="s">
        <v>54</v>
      </c>
      <c r="I9" s="28"/>
      <c r="J9" s="28"/>
      <c r="K9" s="28"/>
      <c r="L9" s="28"/>
      <c r="M9" s="28"/>
      <c r="N9" s="28"/>
      <c r="O9" s="28"/>
      <c r="P9" s="28"/>
      <c r="Q9" s="28"/>
      <c r="R9" s="285"/>
      <c r="S9" s="285"/>
      <c r="T9" s="285"/>
      <c r="U9" s="285"/>
      <c r="V9" s="286"/>
      <c r="W9" s="870"/>
      <c r="X9" s="54" t="s">
        <v>39</v>
      </c>
      <c r="Y9" s="72"/>
      <c r="Z9" s="287"/>
      <c r="AA9" s="870"/>
      <c r="AB9" s="24" t="s">
        <v>40</v>
      </c>
      <c r="AC9" s="722" t="b">
        <f t="shared" si="0"/>
        <v>0</v>
      </c>
      <c r="AD9" s="131">
        <v>1</v>
      </c>
      <c r="AE9" s="879"/>
      <c r="AF9" s="876"/>
      <c r="AG9" s="556">
        <v>2</v>
      </c>
      <c r="AH9" s="893"/>
    </row>
    <row r="10" spans="2:35" ht="15" customHeight="1" thickBot="1" x14ac:dyDescent="0.25">
      <c r="H10" s="27" t="s">
        <v>55</v>
      </c>
      <c r="I10" s="28"/>
      <c r="J10" s="28"/>
      <c r="K10" s="28"/>
      <c r="L10" s="28"/>
      <c r="M10" s="28"/>
      <c r="N10" s="28"/>
      <c r="O10" s="28"/>
      <c r="P10" s="28"/>
      <c r="Q10" s="28"/>
      <c r="R10" s="285"/>
      <c r="S10" s="285"/>
      <c r="T10" s="285"/>
      <c r="U10" s="285"/>
      <c r="V10" s="286"/>
      <c r="W10" s="868"/>
      <c r="X10" s="54" t="s">
        <v>39</v>
      </c>
      <c r="Y10" s="72"/>
      <c r="Z10" s="287"/>
      <c r="AA10" s="870"/>
      <c r="AB10" s="24" t="s">
        <v>40</v>
      </c>
      <c r="AC10" s="722" t="b">
        <f t="shared" si="0"/>
        <v>0</v>
      </c>
      <c r="AD10" s="131">
        <v>2</v>
      </c>
      <c r="AE10" s="879"/>
      <c r="AF10" s="876"/>
      <c r="AG10" s="555">
        <v>2</v>
      </c>
      <c r="AH10" s="893"/>
    </row>
    <row r="11" spans="2:35" ht="15" customHeight="1" thickBot="1" x14ac:dyDescent="0.25">
      <c r="F11" s="167"/>
      <c r="G11" s="167"/>
      <c r="H11" s="274" t="s">
        <v>584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870"/>
      <c r="X11" s="29" t="s">
        <v>24</v>
      </c>
      <c r="Y11" s="23"/>
      <c r="Z11" s="24"/>
      <c r="AA11" s="870"/>
      <c r="AB11" s="29" t="s">
        <v>25</v>
      </c>
      <c r="AC11" s="273"/>
      <c r="AD11" s="131"/>
      <c r="AE11" s="880"/>
      <c r="AF11" s="880"/>
      <c r="AG11" s="552">
        <v>2</v>
      </c>
      <c r="AH11" s="894"/>
      <c r="AI11" s="167"/>
    </row>
    <row r="12" spans="2:35" ht="15" customHeight="1" thickBot="1" x14ac:dyDescent="0.25">
      <c r="F12" s="167"/>
      <c r="G12" s="167"/>
      <c r="H12" s="27" t="s">
        <v>585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868"/>
      <c r="X12" s="29" t="s">
        <v>24</v>
      </c>
      <c r="Y12" s="6"/>
      <c r="Z12" s="29"/>
      <c r="AA12" s="870"/>
      <c r="AB12" s="29" t="s">
        <v>25</v>
      </c>
      <c r="AC12" s="723" t="b">
        <f>IF(W12="x",0,IF(Y12="x",1,IF(AA12="x",3)))</f>
        <v>0</v>
      </c>
      <c r="AD12" s="70">
        <v>1</v>
      </c>
      <c r="AE12" s="881"/>
      <c r="AF12" s="878"/>
      <c r="AG12" s="552">
        <v>2</v>
      </c>
      <c r="AH12" s="894"/>
      <c r="AI12" s="167"/>
    </row>
    <row r="13" spans="2:35" ht="15" customHeight="1" thickBot="1" x14ac:dyDescent="0.25">
      <c r="F13" s="167"/>
      <c r="G13" s="167"/>
      <c r="H13" s="31" t="s">
        <v>1157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70"/>
      <c r="X13" s="29" t="s">
        <v>24</v>
      </c>
      <c r="Y13" s="1044"/>
      <c r="Z13" s="29" t="s">
        <v>586</v>
      </c>
      <c r="AA13" s="870"/>
      <c r="AB13" s="29" t="s">
        <v>25</v>
      </c>
      <c r="AC13" s="723" t="b">
        <f t="shared" ref="AC13:AC21" si="1">IF(W13="x",0,IF(Y13="x",1,IF(AA13="x",3)))</f>
        <v>0</v>
      </c>
      <c r="AD13" s="70">
        <v>1</v>
      </c>
      <c r="AE13" s="881"/>
      <c r="AF13" s="877"/>
      <c r="AG13" s="552">
        <v>2</v>
      </c>
      <c r="AH13" s="894"/>
      <c r="AI13" s="167"/>
    </row>
    <row r="14" spans="2:35" ht="15" customHeight="1" thickBot="1" x14ac:dyDescent="0.25">
      <c r="F14" s="167"/>
      <c r="G14" s="167"/>
      <c r="H14" s="27" t="s">
        <v>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9" t="s">
        <v>24</v>
      </c>
      <c r="Y14" s="23"/>
      <c r="Z14" s="29"/>
      <c r="AA14" s="870"/>
      <c r="AB14" s="29" t="s">
        <v>25</v>
      </c>
      <c r="AC14" s="723" t="b">
        <f t="shared" si="1"/>
        <v>0</v>
      </c>
      <c r="AD14" s="70">
        <v>1</v>
      </c>
      <c r="AE14" s="881"/>
      <c r="AF14" s="878"/>
      <c r="AG14" s="552">
        <v>2</v>
      </c>
      <c r="AH14" s="894"/>
      <c r="AI14" s="167"/>
    </row>
    <row r="15" spans="2:35" ht="15" customHeight="1" thickBot="1" x14ac:dyDescent="0.25">
      <c r="F15" s="167"/>
      <c r="G15" s="167"/>
      <c r="H15" s="31" t="s">
        <v>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29" t="s">
        <v>24</v>
      </c>
      <c r="Y15" s="28"/>
      <c r="Z15" s="29"/>
      <c r="AA15" s="870"/>
      <c r="AB15" s="29" t="s">
        <v>25</v>
      </c>
      <c r="AC15" s="723" t="b">
        <f t="shared" si="1"/>
        <v>0</v>
      </c>
      <c r="AD15" s="70">
        <v>1</v>
      </c>
      <c r="AE15" s="881"/>
      <c r="AF15" s="878"/>
      <c r="AG15" s="552">
        <v>2</v>
      </c>
      <c r="AH15" s="894"/>
      <c r="AI15" s="167"/>
    </row>
    <row r="16" spans="2:35" ht="15" customHeight="1" thickBot="1" x14ac:dyDescent="0.25">
      <c r="F16" s="167"/>
      <c r="G16" s="167"/>
      <c r="H16" s="31" t="s">
        <v>7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29" t="s">
        <v>24</v>
      </c>
      <c r="Y16" s="28"/>
      <c r="Z16" s="29"/>
      <c r="AA16" s="870"/>
      <c r="AB16" s="29" t="s">
        <v>25</v>
      </c>
      <c r="AC16" s="723" t="b">
        <f t="shared" si="1"/>
        <v>0</v>
      </c>
      <c r="AD16" s="70">
        <v>1</v>
      </c>
      <c r="AE16" s="881"/>
      <c r="AF16" s="877"/>
      <c r="AG16" s="552">
        <v>2</v>
      </c>
      <c r="AH16" s="894"/>
      <c r="AI16" s="167"/>
    </row>
    <row r="17" spans="6:35" ht="15" customHeight="1" thickBot="1" x14ac:dyDescent="0.25">
      <c r="F17" s="167"/>
      <c r="G17" s="167"/>
      <c r="H17" s="1138" t="s">
        <v>587</v>
      </c>
      <c r="I17" s="1139"/>
      <c r="J17" s="1139"/>
      <c r="K17" s="1139"/>
      <c r="L17" s="1139"/>
      <c r="M17" s="1139"/>
      <c r="N17" s="1139"/>
      <c r="O17" s="1139"/>
      <c r="P17" s="1139"/>
      <c r="Q17" s="1139"/>
      <c r="R17" s="1139"/>
      <c r="S17" s="1139"/>
      <c r="T17" s="1139"/>
      <c r="U17" s="1139"/>
      <c r="V17" s="1139"/>
      <c r="W17" s="718"/>
      <c r="X17" s="36"/>
      <c r="Y17" s="38"/>
      <c r="Z17" s="36"/>
      <c r="AA17" s="720"/>
      <c r="AB17" s="36"/>
      <c r="AC17" s="723" t="b">
        <f t="shared" si="1"/>
        <v>0</v>
      </c>
      <c r="AD17" s="137"/>
      <c r="AE17" s="844"/>
      <c r="AF17" s="845"/>
      <c r="AG17" s="137"/>
      <c r="AH17" s="898"/>
      <c r="AI17" s="167"/>
    </row>
    <row r="18" spans="6:35" ht="23.25" customHeight="1" thickBot="1" x14ac:dyDescent="0.25">
      <c r="F18" s="167"/>
      <c r="G18" s="167"/>
      <c r="H18" s="1140"/>
      <c r="I18" s="1141"/>
      <c r="J18" s="1141"/>
      <c r="K18" s="1141"/>
      <c r="L18" s="1141"/>
      <c r="M18" s="1141"/>
      <c r="N18" s="1141"/>
      <c r="O18" s="1141"/>
      <c r="P18" s="1141"/>
      <c r="Q18" s="1141"/>
      <c r="R18" s="1141"/>
      <c r="S18" s="1141"/>
      <c r="T18" s="1141"/>
      <c r="U18" s="1141"/>
      <c r="V18" s="1141"/>
      <c r="W18" s="873"/>
      <c r="X18" s="15" t="s">
        <v>21</v>
      </c>
      <c r="Y18" s="272"/>
      <c r="Z18" s="15"/>
      <c r="AA18" s="874"/>
      <c r="AB18" s="37" t="s">
        <v>22</v>
      </c>
      <c r="AC18" s="723" t="b">
        <f t="shared" si="1"/>
        <v>0</v>
      </c>
      <c r="AD18" s="131">
        <v>2</v>
      </c>
      <c r="AE18" s="875"/>
      <c r="AF18" s="876"/>
      <c r="AG18" s="553">
        <v>3</v>
      </c>
      <c r="AH18" s="893"/>
      <c r="AI18" s="167"/>
    </row>
    <row r="19" spans="6:35" ht="15" customHeight="1" thickBot="1" x14ac:dyDescent="0.25">
      <c r="F19" s="167"/>
      <c r="G19" s="167"/>
      <c r="H19" s="31" t="s">
        <v>588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868"/>
      <c r="X19" s="29" t="s">
        <v>25</v>
      </c>
      <c r="Y19" s="23"/>
      <c r="Z19" s="29"/>
      <c r="AA19" s="870"/>
      <c r="AB19" s="29" t="s">
        <v>24</v>
      </c>
      <c r="AC19" s="723" t="b">
        <f t="shared" si="1"/>
        <v>0</v>
      </c>
      <c r="AD19" s="70">
        <v>1</v>
      </c>
      <c r="AE19" s="881"/>
      <c r="AF19" s="878"/>
      <c r="AG19" s="523">
        <v>2</v>
      </c>
      <c r="AH19" s="894"/>
      <c r="AI19" s="167"/>
    </row>
    <row r="20" spans="6:35" ht="15" customHeight="1" thickBot="1" x14ac:dyDescent="0.25">
      <c r="F20" s="167"/>
      <c r="G20" s="167"/>
      <c r="H20" s="31" t="s">
        <v>589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868"/>
      <c r="X20" s="29" t="s">
        <v>25</v>
      </c>
      <c r="Y20" s="20"/>
      <c r="Z20" s="29"/>
      <c r="AA20" s="870"/>
      <c r="AB20" s="29" t="s">
        <v>24</v>
      </c>
      <c r="AC20" s="723" t="b">
        <f t="shared" si="1"/>
        <v>0</v>
      </c>
      <c r="AD20" s="70">
        <v>2</v>
      </c>
      <c r="AE20" s="881"/>
      <c r="AF20" s="878"/>
      <c r="AG20" s="523">
        <v>2</v>
      </c>
      <c r="AH20" s="894"/>
      <c r="AI20" s="167"/>
    </row>
    <row r="21" spans="6:35" ht="15" customHeight="1" thickBot="1" x14ac:dyDescent="0.25">
      <c r="F21" s="167"/>
      <c r="G21" s="167"/>
      <c r="H21" s="31" t="s">
        <v>4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868"/>
      <c r="X21" s="29" t="s">
        <v>25</v>
      </c>
      <c r="Y21" s="20"/>
      <c r="Z21" s="29"/>
      <c r="AA21" s="870"/>
      <c r="AB21" s="29" t="s">
        <v>24</v>
      </c>
      <c r="AC21" s="723" t="b">
        <f t="shared" si="1"/>
        <v>0</v>
      </c>
      <c r="AD21" s="70">
        <v>2</v>
      </c>
      <c r="AE21" s="881"/>
      <c r="AF21" s="877"/>
      <c r="AG21" s="552">
        <v>3</v>
      </c>
      <c r="AH21" s="894"/>
      <c r="AI21" s="167"/>
    </row>
    <row r="22" spans="6:35" ht="15" customHeight="1" thickBot="1" x14ac:dyDescent="0.25">
      <c r="G22" s="167"/>
      <c r="H22" s="1121" t="s">
        <v>11</v>
      </c>
      <c r="I22" s="1122"/>
      <c r="J22" s="1122"/>
      <c r="K22" s="1122"/>
      <c r="L22" s="1122"/>
      <c r="M22" s="1122"/>
      <c r="N22" s="1122"/>
      <c r="O22" s="1122"/>
      <c r="P22" s="1122"/>
      <c r="Q22" s="1122"/>
      <c r="R22" s="32"/>
      <c r="S22" s="28"/>
      <c r="T22" s="28"/>
      <c r="U22" s="28"/>
      <c r="V22" s="28"/>
      <c r="W22" s="868"/>
      <c r="X22" s="29" t="s">
        <v>26</v>
      </c>
      <c r="Y22" s="868"/>
      <c r="Z22" s="33" t="s">
        <v>28</v>
      </c>
      <c r="AA22" s="870"/>
      <c r="AB22" s="29" t="s">
        <v>27</v>
      </c>
      <c r="AC22" s="273"/>
      <c r="AD22" s="70"/>
      <c r="AE22" s="842"/>
      <c r="AF22" s="842"/>
      <c r="AG22" s="552">
        <v>2</v>
      </c>
      <c r="AH22" s="895"/>
      <c r="AI22" s="167"/>
    </row>
    <row r="23" spans="6:35" ht="15" customHeight="1" x14ac:dyDescent="0.2">
      <c r="F23" s="167"/>
      <c r="G23" s="167"/>
      <c r="H23" s="1123" t="s">
        <v>8</v>
      </c>
      <c r="I23" s="1124"/>
      <c r="J23" s="1124"/>
      <c r="K23" s="1125"/>
      <c r="L23" s="28" t="s">
        <v>9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1126" t="s">
        <v>590</v>
      </c>
      <c r="X23" s="1127"/>
      <c r="Y23" s="1127"/>
      <c r="Z23" s="1127"/>
      <c r="AA23" s="1127"/>
      <c r="AB23" s="1127"/>
      <c r="AC23" s="1132"/>
      <c r="AD23" s="1134"/>
      <c r="AE23" s="1136"/>
      <c r="AF23" s="1136"/>
      <c r="AG23" s="557">
        <v>2</v>
      </c>
      <c r="AH23" s="1130"/>
      <c r="AI23" s="167"/>
    </row>
    <row r="24" spans="6:35" ht="15" customHeight="1" thickBot="1" x14ac:dyDescent="0.25">
      <c r="F24" s="167"/>
      <c r="G24" s="16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1128"/>
      <c r="X24" s="1129"/>
      <c r="Y24" s="1129"/>
      <c r="Z24" s="1129"/>
      <c r="AA24" s="1129"/>
      <c r="AB24" s="1129"/>
      <c r="AC24" s="1133"/>
      <c r="AD24" s="1135"/>
      <c r="AE24" s="1137"/>
      <c r="AF24" s="1137"/>
      <c r="AG24" s="514"/>
      <c r="AH24" s="1131"/>
      <c r="AI24" s="167"/>
    </row>
    <row r="25" spans="6:35" ht="15" customHeight="1" thickBot="1" x14ac:dyDescent="0.25">
      <c r="F25" s="167"/>
      <c r="G25" s="167"/>
      <c r="H25" s="1123" t="s">
        <v>10</v>
      </c>
      <c r="I25" s="1124"/>
      <c r="J25" s="1124"/>
      <c r="K25" s="1125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1"/>
      <c r="X25" s="29"/>
      <c r="Y25" s="20"/>
      <c r="Z25" s="29"/>
      <c r="AA25" s="261"/>
      <c r="AB25" s="29"/>
      <c r="AC25" s="449">
        <f>(AC26*AD26+AC27*AD27+AC28*AD28+AC30*AD30)/(AD26+AD27+AD28+AD30)</f>
        <v>0</v>
      </c>
      <c r="AD25" s="132">
        <v>2</v>
      </c>
      <c r="AE25" s="842"/>
      <c r="AF25" s="842"/>
      <c r="AG25" s="70"/>
      <c r="AH25" s="894"/>
      <c r="AI25" s="167"/>
    </row>
    <row r="26" spans="6:35" ht="15" customHeight="1" thickBot="1" x14ac:dyDescent="0.25">
      <c r="F26" s="167"/>
      <c r="G26" s="167"/>
      <c r="H26" s="275" t="s">
        <v>1155</v>
      </c>
      <c r="I26" s="276"/>
      <c r="J26" s="276"/>
      <c r="K26" s="27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870"/>
      <c r="X26" s="24" t="s">
        <v>24</v>
      </c>
      <c r="Y26" s="20"/>
      <c r="Z26" s="24"/>
      <c r="AA26" s="868"/>
      <c r="AB26" s="24" t="s">
        <v>25</v>
      </c>
      <c r="AC26" s="722" t="b">
        <f t="shared" ref="AC26:AC34" si="2">IF(W26="x",0,IF(Y26="x",1,IF(AA26="x",3)))</f>
        <v>0</v>
      </c>
      <c r="AD26" s="131">
        <v>2</v>
      </c>
      <c r="AE26" s="875"/>
      <c r="AF26" s="883"/>
      <c r="AG26" s="131"/>
      <c r="AH26" s="893"/>
      <c r="AI26" s="167"/>
    </row>
    <row r="27" spans="6:35" ht="15" customHeight="1" thickBot="1" x14ac:dyDescent="0.25">
      <c r="F27" s="167"/>
      <c r="G27" s="167"/>
      <c r="H27" s="274" t="s">
        <v>17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868"/>
      <c r="X27" s="24" t="s">
        <v>39</v>
      </c>
      <c r="Y27" s="20"/>
      <c r="Z27" s="24"/>
      <c r="AA27" s="870"/>
      <c r="AB27" s="24" t="s">
        <v>40</v>
      </c>
      <c r="AC27" s="722" t="b">
        <f t="shared" si="2"/>
        <v>0</v>
      </c>
      <c r="AD27" s="131">
        <v>1</v>
      </c>
      <c r="AE27" s="875"/>
      <c r="AF27" s="876"/>
      <c r="AG27" s="644" t="s">
        <v>1343</v>
      </c>
      <c r="AH27" s="893"/>
      <c r="AI27" s="167"/>
    </row>
    <row r="28" spans="6:35" ht="15" customHeight="1" thickBot="1" x14ac:dyDescent="0.25">
      <c r="F28" s="167"/>
      <c r="G28" s="167"/>
      <c r="H28" s="275" t="s">
        <v>591</v>
      </c>
      <c r="I28" s="276"/>
      <c r="J28" s="276"/>
      <c r="K28" s="276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869"/>
      <c r="X28" s="24" t="s">
        <v>592</v>
      </c>
      <c r="Y28" s="882"/>
      <c r="Z28" s="24" t="s">
        <v>593</v>
      </c>
      <c r="AA28" s="872"/>
      <c r="AB28" s="24" t="s">
        <v>36</v>
      </c>
      <c r="AC28" s="722" t="b">
        <f t="shared" si="2"/>
        <v>0</v>
      </c>
      <c r="AD28" s="162">
        <v>1</v>
      </c>
      <c r="AE28" s="875"/>
      <c r="AF28" s="875"/>
      <c r="AG28" s="553">
        <v>3</v>
      </c>
      <c r="AH28" s="893"/>
      <c r="AI28" s="167"/>
    </row>
    <row r="29" spans="6:35" ht="15" customHeight="1" thickBot="1" x14ac:dyDescent="0.25">
      <c r="F29" s="167"/>
      <c r="G29" s="167"/>
      <c r="H29" s="27" t="s">
        <v>12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29" t="s">
        <v>1094</v>
      </c>
      <c r="Y29" s="6"/>
      <c r="Z29" s="29"/>
      <c r="AA29" s="870"/>
      <c r="AB29" s="34" t="s">
        <v>1093</v>
      </c>
      <c r="AC29" s="273"/>
      <c r="AD29" s="131"/>
      <c r="AE29" s="843"/>
      <c r="AF29" s="843"/>
      <c r="AG29" s="552">
        <v>2</v>
      </c>
      <c r="AH29" s="899"/>
      <c r="AI29" s="167"/>
    </row>
    <row r="30" spans="6:35" ht="15" customHeight="1" thickBot="1" x14ac:dyDescent="0.25">
      <c r="F30" s="167"/>
      <c r="G30" s="167"/>
      <c r="H30" s="27" t="s">
        <v>13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70"/>
      <c r="X30" s="29" t="s">
        <v>24</v>
      </c>
      <c r="Y30" s="72"/>
      <c r="Z30" s="29"/>
      <c r="AA30" s="870"/>
      <c r="AB30" s="29" t="s">
        <v>25</v>
      </c>
      <c r="AC30" s="722" t="b">
        <f t="shared" si="2"/>
        <v>0</v>
      </c>
      <c r="AD30" s="70">
        <v>1</v>
      </c>
      <c r="AE30" s="881"/>
      <c r="AF30" s="878"/>
      <c r="AG30" s="395">
        <v>1</v>
      </c>
      <c r="AH30" s="894"/>
      <c r="AI30" s="167"/>
    </row>
    <row r="31" spans="6:35" ht="15" customHeight="1" thickBot="1" x14ac:dyDescent="0.25">
      <c r="F31" s="167"/>
      <c r="G31" s="167"/>
      <c r="H31" s="1123" t="s">
        <v>14</v>
      </c>
      <c r="I31" s="1124"/>
      <c r="J31" s="1124"/>
      <c r="K31" s="1124"/>
      <c r="L31" s="1124"/>
      <c r="M31" s="1124"/>
      <c r="N31" s="1124"/>
      <c r="O31" s="1124"/>
      <c r="P31" s="1124"/>
      <c r="Q31" s="1124"/>
      <c r="R31" s="1125"/>
      <c r="S31" s="28"/>
      <c r="T31" s="28"/>
      <c r="U31" s="28"/>
      <c r="V31" s="28"/>
      <c r="W31" s="719" t="s">
        <v>1095</v>
      </c>
      <c r="X31" s="29"/>
      <c r="Y31" s="20"/>
      <c r="Z31" s="29"/>
      <c r="AA31" s="1045"/>
      <c r="AB31" s="29"/>
      <c r="AC31" s="449">
        <f>(AC32*AD32+AC33*AD33+AC34*AD34)/(AD32+AD33+AD34)</f>
        <v>0</v>
      </c>
      <c r="AD31" s="132">
        <v>1</v>
      </c>
      <c r="AE31" s="842"/>
      <c r="AF31" s="842"/>
      <c r="AG31" s="551">
        <v>2</v>
      </c>
      <c r="AH31" s="894"/>
      <c r="AI31" s="167"/>
    </row>
    <row r="32" spans="6:35" ht="15" customHeight="1" thickBot="1" x14ac:dyDescent="0.25">
      <c r="F32" s="167"/>
      <c r="G32" s="167"/>
      <c r="H32" s="31" t="s">
        <v>594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868"/>
      <c r="X32" s="29" t="s">
        <v>24</v>
      </c>
      <c r="Y32" s="72"/>
      <c r="Z32" s="29"/>
      <c r="AA32" s="870"/>
      <c r="AB32" s="29" t="s">
        <v>25</v>
      </c>
      <c r="AC32" s="722" t="b">
        <f t="shared" si="2"/>
        <v>0</v>
      </c>
      <c r="AD32" s="70">
        <v>1</v>
      </c>
      <c r="AE32" s="881"/>
      <c r="AF32" s="878"/>
      <c r="AG32" s="551">
        <v>2</v>
      </c>
      <c r="AH32" s="894"/>
      <c r="AI32" s="167"/>
    </row>
    <row r="33" spans="6:35" ht="15" customHeight="1" thickBot="1" x14ac:dyDescent="0.25">
      <c r="F33" s="167"/>
      <c r="G33" s="167"/>
      <c r="H33" s="277" t="s">
        <v>595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158"/>
      <c r="W33" s="870"/>
      <c r="X33" s="29" t="s">
        <v>24</v>
      </c>
      <c r="Y33" s="72"/>
      <c r="Z33" s="29"/>
      <c r="AA33" s="870"/>
      <c r="AB33" s="29" t="s">
        <v>25</v>
      </c>
      <c r="AC33" s="722" t="b">
        <f t="shared" si="2"/>
        <v>0</v>
      </c>
      <c r="AD33" s="70">
        <v>1</v>
      </c>
      <c r="AE33" s="884"/>
      <c r="AF33" s="878"/>
      <c r="AG33" s="551">
        <v>2</v>
      </c>
      <c r="AH33" s="894"/>
      <c r="AI33" s="167"/>
    </row>
    <row r="34" spans="6:35" ht="15" customHeight="1" thickBot="1" x14ac:dyDescent="0.25">
      <c r="F34" s="167"/>
      <c r="G34" s="167"/>
      <c r="H34" s="31" t="s">
        <v>596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3"/>
      <c r="W34" s="868"/>
      <c r="X34" s="29" t="s">
        <v>24</v>
      </c>
      <c r="Y34" s="109"/>
      <c r="Z34" s="29"/>
      <c r="AA34" s="870"/>
      <c r="AB34" s="29" t="s">
        <v>25</v>
      </c>
      <c r="AC34" s="722" t="b">
        <f t="shared" si="2"/>
        <v>0</v>
      </c>
      <c r="AD34" s="70">
        <v>1</v>
      </c>
      <c r="AE34" s="884"/>
      <c r="AF34" s="878"/>
      <c r="AG34" s="551">
        <v>2</v>
      </c>
      <c r="AH34" s="894"/>
      <c r="AI34" s="167"/>
    </row>
    <row r="35" spans="6:35" ht="15" customHeight="1" thickTop="1" thickBot="1" x14ac:dyDescent="0.25">
      <c r="G35" s="167"/>
      <c r="H35" s="95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141"/>
      <c r="X35" s="97"/>
      <c r="Y35" s="96"/>
      <c r="Z35" s="97"/>
      <c r="AA35" s="141"/>
      <c r="AB35" s="94" t="s">
        <v>41</v>
      </c>
      <c r="AC35" s="121">
        <f>((AC6*AD6)+(AC25*AD25)+(AC31*AD31))/(AD6+AD25+AD31)</f>
        <v>0</v>
      </c>
      <c r="AD35" s="135">
        <v>2</v>
      </c>
      <c r="AE35" s="913" t="str">
        <f>COUNTA(AE7:AE34)&amp;"/"&amp;20</f>
        <v>0/20</v>
      </c>
      <c r="AF35" s="913" t="str">
        <f>COUNTA(AF7:AF34)&amp;"/"&amp;20</f>
        <v>0/20</v>
      </c>
      <c r="AG35" s="174"/>
      <c r="AH35" s="98"/>
      <c r="AI35" s="167"/>
    </row>
    <row r="36" spans="6:35" ht="15" customHeight="1" thickTop="1" x14ac:dyDescent="0.2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08"/>
      <c r="X36" s="15"/>
      <c r="Y36" s="6"/>
      <c r="Z36" s="15"/>
      <c r="AA36" s="108"/>
      <c r="AB36" s="15"/>
      <c r="AC36" s="108"/>
      <c r="AD36" s="108"/>
      <c r="AE36" s="783"/>
      <c r="AF36" s="783"/>
      <c r="AG36" s="108"/>
      <c r="AH36" s="6"/>
    </row>
    <row r="37" spans="6:35" ht="15" customHeight="1" thickBot="1" x14ac:dyDescent="0.3">
      <c r="G37" s="3" t="s">
        <v>42</v>
      </c>
    </row>
    <row r="38" spans="6:35" ht="15" customHeight="1" thickTop="1" thickBot="1" x14ac:dyDescent="0.25">
      <c r="H38" s="1107" t="s">
        <v>0</v>
      </c>
      <c r="I38" s="1108"/>
      <c r="J38" s="1108"/>
      <c r="K38" s="1108"/>
      <c r="L38" s="1108"/>
      <c r="M38" s="1108"/>
      <c r="N38" s="1108"/>
      <c r="O38" s="1108"/>
      <c r="P38" s="1108"/>
      <c r="Q38" s="1108"/>
      <c r="R38" s="1108"/>
      <c r="S38" s="1108"/>
      <c r="T38" s="1108"/>
      <c r="U38" s="1108"/>
      <c r="V38" s="1109"/>
      <c r="W38" s="14">
        <v>0</v>
      </c>
      <c r="X38" s="43"/>
      <c r="Y38" s="14">
        <v>1</v>
      </c>
      <c r="Z38" s="44"/>
      <c r="AA38" s="14">
        <v>3</v>
      </c>
      <c r="AB38" s="44"/>
      <c r="AC38" s="11" t="s">
        <v>18</v>
      </c>
      <c r="AD38" s="4" t="s">
        <v>1</v>
      </c>
      <c r="AE38" s="839" t="s">
        <v>390</v>
      </c>
      <c r="AF38" s="840" t="s">
        <v>389</v>
      </c>
      <c r="AG38" s="159" t="s">
        <v>1060</v>
      </c>
      <c r="AH38" s="12" t="s">
        <v>2</v>
      </c>
    </row>
    <row r="39" spans="6:35" ht="15" customHeight="1" thickTop="1" thickBot="1" x14ac:dyDescent="0.25">
      <c r="G39" s="167"/>
      <c r="H39" s="46" t="s">
        <v>597</v>
      </c>
      <c r="I39" s="47"/>
      <c r="J39" s="47"/>
      <c r="K39" s="48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886"/>
      <c r="X39" s="24" t="s">
        <v>24</v>
      </c>
      <c r="Y39" s="23"/>
      <c r="Z39" s="24"/>
      <c r="AA39" s="886"/>
      <c r="AB39" s="24" t="s">
        <v>25</v>
      </c>
      <c r="AC39" s="905" t="b">
        <f t="shared" ref="AC39" si="3">IF(W39="x",0,IF(Y39="x",1,IF(AA39="x",3)))</f>
        <v>0</v>
      </c>
      <c r="AD39" s="775">
        <v>2</v>
      </c>
      <c r="AE39" s="846"/>
      <c r="AF39" s="846"/>
      <c r="AG39" s="540">
        <v>2</v>
      </c>
      <c r="AH39" s="892"/>
    </row>
    <row r="40" spans="6:35" ht="15" customHeight="1" thickBot="1" x14ac:dyDescent="0.25">
      <c r="H40" s="1110" t="s">
        <v>43</v>
      </c>
      <c r="I40" s="1111"/>
      <c r="J40" s="1111"/>
      <c r="K40" s="1111"/>
      <c r="L40" s="1112"/>
      <c r="M40" s="35"/>
      <c r="N40" s="28"/>
      <c r="O40" s="28"/>
      <c r="P40" s="28"/>
      <c r="Q40" s="28"/>
      <c r="R40" s="28"/>
      <c r="S40" s="28"/>
      <c r="T40" s="28"/>
      <c r="U40" s="28"/>
      <c r="V40" s="42"/>
      <c r="W40" s="369"/>
      <c r="X40" s="29"/>
      <c r="Y40" s="28"/>
      <c r="Z40" s="29"/>
      <c r="AA40" s="108"/>
      <c r="AB40" s="29"/>
      <c r="AC40" s="885">
        <f>(AC41*AD41)/AD41</f>
        <v>0</v>
      </c>
      <c r="AD40" s="775">
        <v>2</v>
      </c>
      <c r="AE40" s="841"/>
      <c r="AF40" s="841"/>
      <c r="AG40" s="162"/>
      <c r="AH40" s="893"/>
    </row>
    <row r="41" spans="6:35" ht="15" customHeight="1" thickBot="1" x14ac:dyDescent="0.25">
      <c r="H41" s="46" t="s">
        <v>44</v>
      </c>
      <c r="I41" s="47"/>
      <c r="J41" s="47"/>
      <c r="K41" s="48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887"/>
      <c r="X41" s="24" t="s">
        <v>40</v>
      </c>
      <c r="Y41" s="23"/>
      <c r="Z41" s="24"/>
      <c r="AA41" s="887"/>
      <c r="AB41" s="24" t="s">
        <v>39</v>
      </c>
      <c r="AC41" s="722" t="b">
        <f t="shared" ref="AC41" si="4">IF(W41="x",0,IF(Y41="x",1,IF(AA41="x",3)))</f>
        <v>0</v>
      </c>
      <c r="AD41" s="131">
        <v>1</v>
      </c>
      <c r="AE41" s="879"/>
      <c r="AF41" s="876"/>
      <c r="AG41" s="525">
        <v>3</v>
      </c>
      <c r="AH41" s="893"/>
    </row>
    <row r="42" spans="6:35" ht="15" customHeight="1" thickBot="1" x14ac:dyDescent="0.25">
      <c r="H42" s="49" t="s">
        <v>45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868"/>
      <c r="X42" s="29" t="s">
        <v>46</v>
      </c>
      <c r="Y42" s="28"/>
      <c r="Z42" s="29"/>
      <c r="AA42" s="870"/>
      <c r="AB42" s="29" t="s">
        <v>47</v>
      </c>
      <c r="AC42" s="383"/>
      <c r="AD42" s="70">
        <v>1</v>
      </c>
      <c r="AE42" s="877"/>
      <c r="AF42" s="878"/>
      <c r="AG42" s="523">
        <v>2</v>
      </c>
      <c r="AH42" s="894"/>
    </row>
    <row r="43" spans="6:35" ht="15" customHeight="1" thickBot="1" x14ac:dyDescent="0.25">
      <c r="H43" s="1113" t="s">
        <v>48</v>
      </c>
      <c r="I43" s="1114"/>
      <c r="J43" s="1114"/>
      <c r="K43" s="1114"/>
      <c r="L43" s="111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369"/>
      <c r="X43" s="21"/>
      <c r="Y43" s="20"/>
      <c r="Z43" s="21"/>
      <c r="AA43" s="108"/>
      <c r="AB43" s="21"/>
      <c r="AC43" s="449">
        <f>(AC44*AD44+AC45*AD45+AC46*AD46+AC47*AD47)/(AD44+AD45+AD46+AD47)</f>
        <v>0</v>
      </c>
      <c r="AD43" s="132">
        <v>3</v>
      </c>
      <c r="AE43" s="847"/>
      <c r="AF43" s="847"/>
      <c r="AG43" s="163"/>
      <c r="AH43" s="894"/>
    </row>
    <row r="44" spans="6:35" ht="15" customHeight="1" thickBot="1" x14ac:dyDescent="0.25">
      <c r="H44" s="244" t="s">
        <v>598</v>
      </c>
      <c r="I44" s="51"/>
      <c r="J44" s="51"/>
      <c r="K44" s="51"/>
      <c r="L44" s="5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29" t="s">
        <v>25</v>
      </c>
      <c r="Y44" s="28"/>
      <c r="Z44" s="29"/>
      <c r="AA44" s="870"/>
      <c r="AB44" s="278" t="s">
        <v>24</v>
      </c>
      <c r="AC44" s="722" t="b">
        <f t="shared" ref="AC44:AC47" si="5">IF(W44="x",0,IF(Y44="x",1,IF(AA44="x",3)))</f>
        <v>0</v>
      </c>
      <c r="AD44" s="163">
        <v>1</v>
      </c>
      <c r="AE44" s="878"/>
      <c r="AF44" s="878"/>
      <c r="AG44" s="163">
        <v>2</v>
      </c>
      <c r="AH44" s="894"/>
    </row>
    <row r="45" spans="6:35" ht="15" customHeight="1" thickBot="1" x14ac:dyDescent="0.25">
      <c r="H45" s="75" t="s">
        <v>51</v>
      </c>
      <c r="I45" s="77"/>
      <c r="J45" s="77"/>
      <c r="K45" s="77"/>
      <c r="L45" s="77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869"/>
      <c r="X45" s="24" t="s">
        <v>52</v>
      </c>
      <c r="Y45" s="23"/>
      <c r="Z45" s="24"/>
      <c r="AA45" s="890"/>
      <c r="AB45" s="24" t="s">
        <v>53</v>
      </c>
      <c r="AC45" s="722" t="b">
        <f t="shared" si="5"/>
        <v>0</v>
      </c>
      <c r="AD45" s="70">
        <v>3</v>
      </c>
      <c r="AE45" s="877"/>
      <c r="AF45" s="878"/>
      <c r="AG45" s="523">
        <v>3</v>
      </c>
      <c r="AH45" s="894"/>
    </row>
    <row r="46" spans="6:35" ht="15" customHeight="1" thickBot="1" x14ac:dyDescent="0.25">
      <c r="G46" s="167"/>
      <c r="H46" s="27" t="s">
        <v>49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868"/>
      <c r="X46" s="29" t="s">
        <v>39</v>
      </c>
      <c r="Y46" s="28"/>
      <c r="Z46" s="29"/>
      <c r="AA46" s="870"/>
      <c r="AB46" s="29" t="s">
        <v>40</v>
      </c>
      <c r="AC46" s="722" t="b">
        <f t="shared" si="5"/>
        <v>0</v>
      </c>
      <c r="AD46" s="70">
        <v>1</v>
      </c>
      <c r="AE46" s="878"/>
      <c r="AF46" s="878"/>
      <c r="AG46" s="523">
        <v>2</v>
      </c>
      <c r="AH46" s="895"/>
    </row>
    <row r="47" spans="6:35" ht="15" customHeight="1" thickBot="1" x14ac:dyDescent="0.25">
      <c r="G47" s="167"/>
      <c r="H47" s="27" t="s">
        <v>50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158"/>
      <c r="W47" s="870"/>
      <c r="X47" s="15" t="s">
        <v>39</v>
      </c>
      <c r="Y47" s="6"/>
      <c r="Z47" s="15"/>
      <c r="AA47" s="870"/>
      <c r="AB47" s="15" t="s">
        <v>40</v>
      </c>
      <c r="AC47" s="722" t="b">
        <f t="shared" si="5"/>
        <v>0</v>
      </c>
      <c r="AD47" s="134">
        <v>1</v>
      </c>
      <c r="AE47" s="891"/>
      <c r="AF47" s="891"/>
      <c r="AG47" s="554">
        <v>2</v>
      </c>
      <c r="AH47" s="896"/>
    </row>
    <row r="48" spans="6:35" ht="15" customHeight="1" x14ac:dyDescent="0.2">
      <c r="G48" s="167"/>
      <c r="H48" s="274" t="s">
        <v>599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196"/>
      <c r="W48" s="280"/>
      <c r="X48" s="278"/>
      <c r="Y48" s="35"/>
      <c r="Z48" s="278"/>
      <c r="AA48" s="280"/>
      <c r="AB48" s="278"/>
      <c r="AC48" s="273"/>
      <c r="AD48" s="70"/>
      <c r="AE48" s="847"/>
      <c r="AF48" s="847"/>
      <c r="AG48" s="163"/>
      <c r="AH48" s="894"/>
    </row>
    <row r="49" spans="5:37" ht="15" customHeight="1" thickBot="1" x14ac:dyDescent="0.25">
      <c r="G49" s="167"/>
      <c r="H49" s="119"/>
      <c r="I49" s="155" t="s">
        <v>600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60"/>
      <c r="W49" s="281"/>
      <c r="X49" s="282"/>
      <c r="Y49" s="39"/>
      <c r="Z49" s="282"/>
      <c r="AA49" s="281"/>
      <c r="AB49" s="282"/>
      <c r="AC49" s="383"/>
      <c r="AD49" s="137"/>
      <c r="AE49" s="848"/>
      <c r="AF49" s="848"/>
      <c r="AG49" s="520"/>
      <c r="AH49" s="897"/>
    </row>
    <row r="50" spans="5:37" ht="15" customHeight="1" thickTop="1" thickBot="1" x14ac:dyDescent="0.25">
      <c r="H50" s="95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141"/>
      <c r="X50" s="97"/>
      <c r="Y50" s="96"/>
      <c r="Z50" s="97"/>
      <c r="AA50" s="141"/>
      <c r="AB50" s="94" t="s">
        <v>42</v>
      </c>
      <c r="AC50" s="283">
        <f>((AC40*AD40)+(AC43*AD43)+(AC39*AD39))/(AD40+AD43+AD39)</f>
        <v>0</v>
      </c>
      <c r="AD50" s="135">
        <v>2</v>
      </c>
      <c r="AE50" s="928" t="str">
        <f>COUNTA(AE39:AE49)&amp;"/"&amp;6</f>
        <v>0/6</v>
      </c>
      <c r="AF50" s="928" t="str">
        <f>COUNTA(AF39:AF49)&amp;"/"&amp;6</f>
        <v>0/6</v>
      </c>
      <c r="AG50" s="174"/>
      <c r="AH50" s="98"/>
    </row>
    <row r="51" spans="5:37" ht="15" customHeight="1" thickTop="1" x14ac:dyDescent="0.2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08"/>
      <c r="X51" s="15"/>
      <c r="Y51" s="6"/>
      <c r="Z51" s="15"/>
      <c r="AA51" s="108"/>
      <c r="AB51" s="15"/>
      <c r="AC51" s="108"/>
      <c r="AD51" s="108"/>
      <c r="AE51" s="849"/>
      <c r="AF51" s="849"/>
      <c r="AG51" s="160"/>
      <c r="AH51" s="6"/>
      <c r="AI51" s="6"/>
      <c r="AJ51" s="6"/>
      <c r="AK51" s="6"/>
    </row>
    <row r="52" spans="5:37" ht="15" customHeight="1" thickBot="1" x14ac:dyDescent="0.25">
      <c r="X52" s="19"/>
      <c r="Y52" s="8"/>
      <c r="Z52" s="19"/>
      <c r="AA52" s="136"/>
      <c r="AB52" s="19"/>
      <c r="AC52" s="136"/>
      <c r="AD52" s="136"/>
      <c r="AE52" s="849"/>
      <c r="AF52" s="849"/>
      <c r="AG52" s="160"/>
    </row>
    <row r="53" spans="5:37" ht="15" customHeight="1" thickTop="1" thickBot="1" x14ac:dyDescent="0.25">
      <c r="X53" s="100"/>
      <c r="Y53" s="5"/>
      <c r="Z53" s="18"/>
      <c r="AA53" s="264"/>
      <c r="AB53" s="18"/>
      <c r="AC53" s="138" t="s">
        <v>18</v>
      </c>
      <c r="AD53" s="85" t="s">
        <v>1</v>
      </c>
      <c r="AE53" s="840" t="s">
        <v>390</v>
      </c>
      <c r="AF53" s="850" t="s">
        <v>389</v>
      </c>
      <c r="AG53" s="115"/>
    </row>
    <row r="54" spans="5:37" ht="15" customHeight="1" thickTop="1" thickBot="1" x14ac:dyDescent="0.3">
      <c r="X54" s="147"/>
      <c r="Y54" s="105" t="s">
        <v>1029</v>
      </c>
      <c r="AA54" s="108"/>
      <c r="AB54" s="15"/>
      <c r="AC54" s="121">
        <f>((AC35*AD35)+(AC50*AD50))/(AD35+AD50)</f>
        <v>0</v>
      </c>
      <c r="AD54" s="135">
        <v>1</v>
      </c>
      <c r="AE54" s="1046" t="str">
        <f>(COUNTA(AE7:AE34)+COUNTA(AE41:AE47))&amp;"/"&amp;26</f>
        <v>0/26</v>
      </c>
      <c r="AF54" s="1046" t="str">
        <f>(COUNTA(AF7:AF34)+COUNTA(AF41:AF47))&amp;"/"&amp;26</f>
        <v>0/26</v>
      </c>
      <c r="AG54" s="521"/>
    </row>
    <row r="55" spans="5:37" ht="15" customHeight="1" thickTop="1" thickBot="1" x14ac:dyDescent="0.25">
      <c r="X55" s="102"/>
      <c r="Y55" s="8"/>
      <c r="Z55" s="19"/>
      <c r="AA55" s="136"/>
      <c r="AB55" s="19"/>
      <c r="AC55" s="136"/>
      <c r="AD55" s="136"/>
      <c r="AE55" s="792"/>
      <c r="AF55" s="851"/>
      <c r="AG55" s="108"/>
    </row>
    <row r="56" spans="5:37" ht="15" customHeight="1" thickTop="1" x14ac:dyDescent="0.2"/>
    <row r="57" spans="5:37" ht="15" customHeight="1" thickBot="1" x14ac:dyDescent="0.25">
      <c r="AC57" s="1116" t="s">
        <v>394</v>
      </c>
      <c r="AD57" s="1117"/>
      <c r="AE57" s="1117"/>
      <c r="AF57" s="1118"/>
      <c r="AG57" s="115"/>
    </row>
    <row r="58" spans="5:37" ht="15" customHeight="1" thickTop="1" thickBot="1" x14ac:dyDescent="0.25">
      <c r="X58" s="55"/>
      <c r="AC58" s="187"/>
      <c r="AD58" s="1119">
        <f>Übersicht!U15</f>
        <v>0</v>
      </c>
      <c r="AE58" s="1120"/>
      <c r="AF58" s="852"/>
      <c r="AG58" s="108"/>
    </row>
    <row r="59" spans="5:37" ht="15" customHeight="1" thickTop="1" x14ac:dyDescent="0.2"/>
  </sheetData>
  <sheetProtection password="EF30" sheet="1" selectLockedCells="1"/>
  <protectedRanges>
    <protectedRange sqref="W7:W16" name="Bereich1"/>
  </protectedRanges>
  <customSheetViews>
    <customSheetView guid="{09FC77BA-5E56-4CC2-A2B9-223DC8DC59BC}" showGridLines="0" printArea="1" topLeftCell="A31">
      <selection activeCell="AK23" sqref="AK23"/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22">
    <mergeCell ref="AH1:AH2"/>
    <mergeCell ref="H17:V18"/>
    <mergeCell ref="B2:C2"/>
    <mergeCell ref="U2:V2"/>
    <mergeCell ref="B5:C5"/>
    <mergeCell ref="H5:V5"/>
    <mergeCell ref="H6:O6"/>
    <mergeCell ref="H31:R31"/>
    <mergeCell ref="AC23:AC24"/>
    <mergeCell ref="AD23:AD24"/>
    <mergeCell ref="AE23:AE24"/>
    <mergeCell ref="AF23:AF24"/>
    <mergeCell ref="H22:Q22"/>
    <mergeCell ref="H23:K23"/>
    <mergeCell ref="W23:AB24"/>
    <mergeCell ref="AH23:AH24"/>
    <mergeCell ref="H25:K25"/>
    <mergeCell ref="H38:V38"/>
    <mergeCell ref="H40:L40"/>
    <mergeCell ref="H43:L43"/>
    <mergeCell ref="AC57:AF57"/>
    <mergeCell ref="AD58:AE58"/>
  </mergeCells>
  <conditionalFormatting sqref="AC6">
    <cfRule type="cellIs" dxfId="1307" priority="43" stopIfTrue="1" operator="between">
      <formula>0</formula>
      <formula>0.99</formula>
    </cfRule>
    <cfRule type="cellIs" dxfId="1306" priority="44" stopIfTrue="1" operator="between">
      <formula>1</formula>
      <formula>1.99</formula>
    </cfRule>
    <cfRule type="cellIs" dxfId="1305" priority="45" stopIfTrue="1" operator="between">
      <formula>2</formula>
      <formula>3</formula>
    </cfRule>
  </conditionalFormatting>
  <conditionalFormatting sqref="AC35">
    <cfRule type="cellIs" dxfId="1304" priority="40" stopIfTrue="1" operator="between">
      <formula>0</formula>
      <formula>0.99</formula>
    </cfRule>
    <cfRule type="cellIs" dxfId="1303" priority="41" stopIfTrue="1" operator="between">
      <formula>1</formula>
      <formula>1.99</formula>
    </cfRule>
    <cfRule type="cellIs" dxfId="1302" priority="42" stopIfTrue="1" operator="between">
      <formula>2</formula>
      <formula>3</formula>
    </cfRule>
  </conditionalFormatting>
  <conditionalFormatting sqref="AC31">
    <cfRule type="cellIs" dxfId="1301" priority="37" stopIfTrue="1" operator="between">
      <formula>0</formula>
      <formula>0.99</formula>
    </cfRule>
    <cfRule type="cellIs" dxfId="1300" priority="38" stopIfTrue="1" operator="between">
      <formula>1</formula>
      <formula>1.99</formula>
    </cfRule>
    <cfRule type="cellIs" dxfId="1299" priority="39" stopIfTrue="1" operator="between">
      <formula>2</formula>
      <formula>3</formula>
    </cfRule>
  </conditionalFormatting>
  <conditionalFormatting sqref="AC40">
    <cfRule type="cellIs" dxfId="1298" priority="34" stopIfTrue="1" operator="between">
      <formula>0</formula>
      <formula>0.99</formula>
    </cfRule>
    <cfRule type="cellIs" dxfId="1297" priority="35" stopIfTrue="1" operator="between">
      <formula>1</formula>
      <formula>1.99</formula>
    </cfRule>
    <cfRule type="cellIs" dxfId="1296" priority="36" stopIfTrue="1" operator="between">
      <formula>2</formula>
      <formula>3</formula>
    </cfRule>
  </conditionalFormatting>
  <conditionalFormatting sqref="AC43">
    <cfRule type="cellIs" dxfId="1295" priority="31" stopIfTrue="1" operator="between">
      <formula>0</formula>
      <formula>0.99</formula>
    </cfRule>
    <cfRule type="cellIs" dxfId="1294" priority="32" stopIfTrue="1" operator="between">
      <formula>1</formula>
      <formula>1.99</formula>
    </cfRule>
    <cfRule type="cellIs" dxfId="1293" priority="33" stopIfTrue="1" operator="between">
      <formula>2</formula>
      <formula>3</formula>
    </cfRule>
  </conditionalFormatting>
  <conditionalFormatting sqref="AC50">
    <cfRule type="cellIs" dxfId="1292" priority="28" stopIfTrue="1" operator="between">
      <formula>0</formula>
      <formula>0.99</formula>
    </cfRule>
    <cfRule type="cellIs" dxfId="1291" priority="29" stopIfTrue="1" operator="between">
      <formula>1</formula>
      <formula>1.99</formula>
    </cfRule>
    <cfRule type="cellIs" dxfId="1290" priority="30" stopIfTrue="1" operator="between">
      <formula>2</formula>
      <formula>3</formula>
    </cfRule>
  </conditionalFormatting>
  <conditionalFormatting sqref="AC54">
    <cfRule type="cellIs" dxfId="1289" priority="22" stopIfTrue="1" operator="between">
      <formula>0</formula>
      <formula>0.99</formula>
    </cfRule>
    <cfRule type="cellIs" dxfId="1288" priority="23" stopIfTrue="1" operator="between">
      <formula>1</formula>
      <formula>1.99</formula>
    </cfRule>
    <cfRule type="cellIs" dxfId="1287" priority="24" stopIfTrue="1" operator="between">
      <formula>2</formula>
      <formula>3</formula>
    </cfRule>
  </conditionalFormatting>
  <conditionalFormatting sqref="B2">
    <cfRule type="cellIs" dxfId="1286" priority="19" stopIfTrue="1" operator="between">
      <formula>0</formula>
      <formula>0.99</formula>
    </cfRule>
    <cfRule type="cellIs" dxfId="1285" priority="20" stopIfTrue="1" operator="between">
      <formula>1</formula>
      <formula>1.99</formula>
    </cfRule>
    <cfRule type="cellIs" dxfId="1284" priority="21" stopIfTrue="1" operator="between">
      <formula>2</formula>
      <formula>3</formula>
    </cfRule>
  </conditionalFormatting>
  <conditionalFormatting sqref="AC25">
    <cfRule type="cellIs" dxfId="1283" priority="16" stopIfTrue="1" operator="between">
      <formula>0</formula>
      <formula>0.99</formula>
    </cfRule>
    <cfRule type="cellIs" dxfId="1282" priority="17" stopIfTrue="1" operator="between">
      <formula>1</formula>
      <formula>1.99</formula>
    </cfRule>
    <cfRule type="cellIs" dxfId="1281" priority="18" stopIfTrue="1" operator="between">
      <formula>2</formula>
      <formula>3</formula>
    </cfRule>
  </conditionalFormatting>
  <conditionalFormatting sqref="AC39">
    <cfRule type="expression" dxfId="1280" priority="2">
      <formula>AC39=FALSE</formula>
    </cfRule>
    <cfRule type="cellIs" dxfId="1279" priority="10" stopIfTrue="1" operator="between">
      <formula>0</formula>
      <formula>0.99</formula>
    </cfRule>
    <cfRule type="cellIs" dxfId="1278" priority="11" stopIfTrue="1" operator="between">
      <formula>1</formula>
      <formula>1.99</formula>
    </cfRule>
    <cfRule type="cellIs" dxfId="1277" priority="12" stopIfTrue="1" operator="between">
      <formula>2</formula>
      <formula>3</formula>
    </cfRule>
  </conditionalFormatting>
  <conditionalFormatting sqref="AC7:AC10">
    <cfRule type="expression" dxfId="1276" priority="8">
      <formula>AC7=FALSE</formula>
    </cfRule>
  </conditionalFormatting>
  <conditionalFormatting sqref="AC12:AC21">
    <cfRule type="expression" dxfId="1275" priority="7">
      <formula>AC12=FALSE</formula>
    </cfRule>
  </conditionalFormatting>
  <conditionalFormatting sqref="AC26:AC28">
    <cfRule type="expression" dxfId="1274" priority="6">
      <formula>AC26=FALSE</formula>
    </cfRule>
  </conditionalFormatting>
  <conditionalFormatting sqref="AC30">
    <cfRule type="expression" dxfId="1273" priority="5">
      <formula>AC30=FALSE</formula>
    </cfRule>
  </conditionalFormatting>
  <conditionalFormatting sqref="AC32:AC34">
    <cfRule type="expression" dxfId="1272" priority="4">
      <formula>AC32=FALSE</formula>
    </cfRule>
  </conditionalFormatting>
  <conditionalFormatting sqref="AC41">
    <cfRule type="expression" dxfId="1271" priority="3">
      <formula>AC41=FALSE</formula>
    </cfRule>
  </conditionalFormatting>
  <conditionalFormatting sqref="AC44:AC47">
    <cfRule type="expression" dxfId="1270" priority="1">
      <formula>AC44=FALSE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ignoredErrors>
    <ignoredError sqref="AC7" unlockedFormula="1"/>
    <ignoredError sqref="AC40 AC31" formula="1"/>
  </ignoredErrors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B1:AH99"/>
  <sheetViews>
    <sheetView showGridLines="0" topLeftCell="B28" zoomScaleNormal="100" workbookViewId="0">
      <selection activeCell="W28" sqref="W28"/>
    </sheetView>
  </sheetViews>
  <sheetFormatPr baseColWidth="10" defaultColWidth="3.28515625" defaultRowHeight="15" customHeight="1" x14ac:dyDescent="0.2"/>
  <cols>
    <col min="22" max="22" width="11.85546875" customWidth="1"/>
    <col min="23" max="23" width="3.28515625" style="117"/>
    <col min="24" max="24" width="16.7109375" customWidth="1"/>
    <col min="26" max="26" width="16.7109375" customWidth="1"/>
    <col min="27" max="27" width="3.28515625" style="117"/>
    <col min="28" max="28" width="16.7109375" customWidth="1"/>
    <col min="29" max="29" width="9.7109375" style="117" customWidth="1"/>
    <col min="30" max="30" width="4" style="117" customWidth="1"/>
    <col min="31" max="32" width="4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AC94</f>
        <v>0</v>
      </c>
      <c r="C2" s="1143"/>
      <c r="D2" s="135">
        <v>2</v>
      </c>
      <c r="F2" s="2" t="s">
        <v>56</v>
      </c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AH2" s="1098"/>
    </row>
    <row r="3" spans="2:34" ht="15" customHeight="1" thickTop="1" x14ac:dyDescent="0.2">
      <c r="H3" s="22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08"/>
      <c r="X3" s="15"/>
      <c r="Y3" s="6"/>
      <c r="Z3" s="114"/>
      <c r="AA3" s="108"/>
      <c r="AB3" s="114"/>
      <c r="AC3" s="126"/>
      <c r="AD3" s="160"/>
      <c r="AE3" s="225"/>
      <c r="AF3" s="225"/>
      <c r="AG3" s="224"/>
      <c r="AH3" s="6"/>
    </row>
    <row r="4" spans="2:34" ht="15" customHeight="1" thickBot="1" x14ac:dyDescent="0.3">
      <c r="B4" s="186" t="s">
        <v>396</v>
      </c>
      <c r="G4" s="3" t="s">
        <v>1007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08"/>
      <c r="X4" s="6"/>
      <c r="Y4" s="6"/>
      <c r="Z4" s="6"/>
      <c r="AA4" s="108"/>
      <c r="AB4" s="6"/>
      <c r="AC4" s="108"/>
      <c r="AD4" s="108"/>
      <c r="AE4" s="107"/>
      <c r="AF4" s="107"/>
      <c r="AG4" s="160"/>
      <c r="AH4" s="6"/>
    </row>
    <row r="5" spans="2:34" ht="15" customHeight="1" thickTop="1" thickBot="1" x14ac:dyDescent="0.25">
      <c r="B5" s="1119">
        <f>Übersicht!U23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4">
        <v>0</v>
      </c>
      <c r="X5" s="57"/>
      <c r="Y5" s="14">
        <v>1</v>
      </c>
      <c r="Z5" s="57"/>
      <c r="AA5" s="14">
        <v>3</v>
      </c>
      <c r="AB5" s="43"/>
      <c r="AC5" s="14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G6" s="167"/>
      <c r="H6" s="31" t="s">
        <v>1008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3"/>
      <c r="U6" s="23"/>
      <c r="V6" s="23"/>
      <c r="W6" s="886"/>
      <c r="X6" s="297" t="s">
        <v>24</v>
      </c>
      <c r="Y6" s="6"/>
      <c r="Z6" s="61"/>
      <c r="AA6" s="886"/>
      <c r="AB6" s="1047" t="s">
        <v>25</v>
      </c>
      <c r="AC6" s="1048" t="b">
        <f>IF(W6="x",0,IF(Y6="x",1,IF(AA6="x",3)))</f>
        <v>0</v>
      </c>
      <c r="AD6" s="70">
        <v>1</v>
      </c>
      <c r="AE6" s="914"/>
      <c r="AF6" s="914"/>
      <c r="AG6" s="523">
        <v>2</v>
      </c>
      <c r="AH6" s="894"/>
    </row>
    <row r="7" spans="2:34" ht="15" customHeight="1" thickBot="1" x14ac:dyDescent="0.25">
      <c r="G7" s="167"/>
      <c r="H7" s="274" t="s">
        <v>1009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870"/>
      <c r="X7" s="149" t="s">
        <v>24</v>
      </c>
      <c r="Y7" s="72"/>
      <c r="Z7" s="23"/>
      <c r="AA7" s="870"/>
      <c r="AB7" s="149" t="s">
        <v>25</v>
      </c>
      <c r="AC7" s="944" t="b">
        <f t="shared" ref="AC7:AC9" si="0">IF(W7="x",0,IF(Y7="x",1,IF(AA7="x",3)))</f>
        <v>0</v>
      </c>
      <c r="AD7" s="131">
        <v>1</v>
      </c>
      <c r="AE7" s="915"/>
      <c r="AF7" s="915"/>
      <c r="AG7" s="525">
        <v>2</v>
      </c>
      <c r="AH7" s="893"/>
    </row>
    <row r="8" spans="2:34" ht="15" customHeight="1" thickBot="1" x14ac:dyDescent="0.25">
      <c r="G8" s="167"/>
      <c r="H8" s="31" t="s">
        <v>15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868"/>
      <c r="X8" s="110" t="s">
        <v>24</v>
      </c>
      <c r="Y8" s="72"/>
      <c r="Z8" s="28"/>
      <c r="AA8" s="870"/>
      <c r="AB8" s="110" t="s">
        <v>25</v>
      </c>
      <c r="AC8" s="944" t="b">
        <f t="shared" si="0"/>
        <v>0</v>
      </c>
      <c r="AD8" s="70">
        <v>1</v>
      </c>
      <c r="AE8" s="914"/>
      <c r="AF8" s="914"/>
      <c r="AG8" s="163">
        <v>26</v>
      </c>
      <c r="AH8" s="894"/>
    </row>
    <row r="9" spans="2:34" ht="15" customHeight="1" thickBot="1" x14ac:dyDescent="0.25">
      <c r="G9" s="167"/>
      <c r="H9" s="10" t="s">
        <v>1010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00"/>
      <c r="X9" s="247" t="s">
        <v>24</v>
      </c>
      <c r="Y9" s="136"/>
      <c r="Z9" s="8"/>
      <c r="AA9" s="901"/>
      <c r="AB9" s="247" t="s">
        <v>25</v>
      </c>
      <c r="AC9" s="944" t="b">
        <f t="shared" si="0"/>
        <v>0</v>
      </c>
      <c r="AD9" s="724">
        <v>1</v>
      </c>
      <c r="AE9" s="916"/>
      <c r="AF9" s="916"/>
      <c r="AG9" s="164">
        <v>26</v>
      </c>
      <c r="AH9" s="904"/>
    </row>
    <row r="10" spans="2:34" ht="15" customHeight="1" thickTop="1" thickBot="1" x14ac:dyDescent="0.25">
      <c r="H10" s="299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246"/>
      <c r="U10" s="8"/>
      <c r="V10" s="8"/>
      <c r="W10" s="136"/>
      <c r="X10" s="8"/>
      <c r="Y10" s="96"/>
      <c r="Z10" s="96"/>
      <c r="AA10" s="721" t="s">
        <v>1007</v>
      </c>
      <c r="AB10" s="301"/>
      <c r="AC10" s="302">
        <f>(AC6*AD6+AC7*AD7+AC8*AD8+AC9*AD9)/(AD6+AD7+AD8+AD9)</f>
        <v>0</v>
      </c>
      <c r="AD10" s="725">
        <v>1</v>
      </c>
      <c r="AE10" s="917" t="str">
        <f>COUNTA(AE6:AE9)&amp;"/"&amp;4</f>
        <v>0/4</v>
      </c>
      <c r="AF10" s="918" t="str">
        <f>COUNTA(AF6:AF9)&amp;"/"&amp;4</f>
        <v>0/4</v>
      </c>
      <c r="AG10" s="173"/>
      <c r="AH10" s="9"/>
    </row>
    <row r="11" spans="2:34" ht="15" customHeight="1" thickTop="1" x14ac:dyDescent="0.2">
      <c r="AE11" s="167"/>
      <c r="AF11" s="167"/>
      <c r="AG11" s="709"/>
    </row>
    <row r="12" spans="2:34" ht="15" customHeight="1" thickBot="1" x14ac:dyDescent="0.3">
      <c r="G12" s="3" t="s">
        <v>75</v>
      </c>
      <c r="AE12" s="167"/>
      <c r="AF12" s="167"/>
      <c r="AG12" s="709"/>
    </row>
    <row r="13" spans="2:34" ht="15" customHeight="1" thickTop="1" thickBot="1" x14ac:dyDescent="0.25">
      <c r="H13" s="1107" t="s">
        <v>0</v>
      </c>
      <c r="I13" s="1108"/>
      <c r="J13" s="1108"/>
      <c r="K13" s="1108"/>
      <c r="L13" s="1108"/>
      <c r="M13" s="1108"/>
      <c r="N13" s="1108"/>
      <c r="O13" s="1108"/>
      <c r="P13" s="1108"/>
      <c r="Q13" s="1108"/>
      <c r="R13" s="1108"/>
      <c r="S13" s="1108"/>
      <c r="T13" s="1108"/>
      <c r="U13" s="1108"/>
      <c r="V13" s="1108"/>
      <c r="W13" s="14">
        <v>0</v>
      </c>
      <c r="X13" s="57"/>
      <c r="Y13" s="14">
        <v>1</v>
      </c>
      <c r="Z13" s="57"/>
      <c r="AA13" s="14">
        <v>3</v>
      </c>
      <c r="AB13" s="43"/>
      <c r="AC13" s="14" t="s">
        <v>18</v>
      </c>
      <c r="AD13" s="14" t="s">
        <v>1</v>
      </c>
      <c r="AE13" s="4" t="s">
        <v>390</v>
      </c>
      <c r="AF13" s="14" t="s">
        <v>389</v>
      </c>
      <c r="AG13" s="14" t="s">
        <v>1060</v>
      </c>
      <c r="AH13" s="60" t="s">
        <v>2</v>
      </c>
    </row>
    <row r="14" spans="2:34" ht="15" customHeight="1" thickTop="1" thickBot="1" x14ac:dyDescent="0.25">
      <c r="G14" s="167"/>
      <c r="H14" s="1163" t="s">
        <v>78</v>
      </c>
      <c r="I14" s="1164"/>
      <c r="J14" s="1164"/>
      <c r="K14" s="1164"/>
      <c r="L14" s="1164"/>
      <c r="M14" s="1164"/>
      <c r="N14" s="1164"/>
      <c r="O14" s="1164"/>
      <c r="P14" s="1164"/>
      <c r="Q14" s="1164"/>
      <c r="R14" s="1164"/>
      <c r="S14" s="1164"/>
      <c r="T14" s="1164"/>
      <c r="U14" s="1164"/>
      <c r="V14" s="1164"/>
      <c r="W14" s="679"/>
      <c r="X14" s="5"/>
      <c r="Y14" s="5"/>
      <c r="Z14" s="5"/>
      <c r="AA14" s="264"/>
      <c r="AB14" s="303"/>
      <c r="AC14" s="906"/>
      <c r="AD14" s="134"/>
      <c r="AE14" s="919"/>
      <c r="AF14" s="919"/>
      <c r="AG14" s="221"/>
      <c r="AH14" s="896"/>
    </row>
    <row r="15" spans="2:34" ht="15" customHeight="1" thickBot="1" x14ac:dyDescent="0.25">
      <c r="G15" s="167"/>
      <c r="H15" s="1165"/>
      <c r="I15" s="1166"/>
      <c r="J15" s="1166"/>
      <c r="K15" s="1166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870"/>
      <c r="X15" s="149" t="s">
        <v>24</v>
      </c>
      <c r="Y15" s="109"/>
      <c r="Z15" s="23"/>
      <c r="AA15" s="870"/>
      <c r="AB15" s="304" t="s">
        <v>25</v>
      </c>
      <c r="AC15" s="722" t="b">
        <f>IF(W15="x",0,IF(Y15="x",1,IF(AA15="x",3)))</f>
        <v>0</v>
      </c>
      <c r="AD15" s="131">
        <v>1</v>
      </c>
      <c r="AE15" s="915"/>
      <c r="AF15" s="915"/>
      <c r="AG15" s="525">
        <v>4</v>
      </c>
      <c r="AH15" s="893"/>
    </row>
    <row r="16" spans="2:34" ht="15" customHeight="1" thickBot="1" x14ac:dyDescent="0.25">
      <c r="G16" s="167"/>
      <c r="H16" s="27" t="s">
        <v>79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70"/>
      <c r="X16" s="28" t="s">
        <v>24</v>
      </c>
      <c r="Y16" s="6"/>
      <c r="Z16" s="28"/>
      <c r="AA16" s="870"/>
      <c r="AB16" s="28" t="s">
        <v>25</v>
      </c>
      <c r="AC16" s="722" t="b">
        <f>IF(W16="x",0,IF(Y16="x",1,IF(AA16="x",3)))</f>
        <v>0</v>
      </c>
      <c r="AD16" s="70">
        <v>1</v>
      </c>
      <c r="AE16" s="914"/>
      <c r="AF16" s="914"/>
      <c r="AG16" s="163">
        <v>1</v>
      </c>
      <c r="AH16" s="894"/>
    </row>
    <row r="17" spans="7:34" ht="15" customHeight="1" x14ac:dyDescent="0.2">
      <c r="G17" s="167"/>
      <c r="H17" s="274" t="s">
        <v>607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357"/>
      <c r="X17" s="23"/>
      <c r="Y17" s="72"/>
      <c r="Z17" s="58"/>
      <c r="AA17" s="713"/>
      <c r="AB17" s="23"/>
      <c r="AC17" s="722"/>
      <c r="AD17" s="131"/>
      <c r="AE17" s="162"/>
      <c r="AF17" s="162"/>
      <c r="AG17" s="162"/>
      <c r="AH17" s="893"/>
    </row>
    <row r="18" spans="7:34" ht="15" customHeight="1" thickBot="1" x14ac:dyDescent="0.25">
      <c r="G18" s="167"/>
      <c r="H18" s="1148" t="s">
        <v>80</v>
      </c>
      <c r="I18" s="1149"/>
      <c r="J18" s="1149"/>
      <c r="K18" s="1149"/>
      <c r="L18" s="1149"/>
      <c r="M18" s="1149"/>
      <c r="N18" s="1149"/>
      <c r="O18" s="1149"/>
      <c r="P18" s="1149"/>
      <c r="Q18" s="1149"/>
      <c r="R18" s="1149"/>
      <c r="S18" s="1149"/>
      <c r="T18" s="1149"/>
      <c r="U18" s="1149"/>
      <c r="V18" s="1150"/>
      <c r="W18" s="369"/>
      <c r="X18" s="305"/>
      <c r="Y18" s="305"/>
      <c r="Z18" s="305"/>
      <c r="AA18" s="108"/>
      <c r="AB18" s="305"/>
      <c r="AC18" s="722"/>
      <c r="AD18" s="726"/>
      <c r="AE18" s="732"/>
      <c r="AF18" s="732"/>
      <c r="AG18" s="732"/>
      <c r="AH18" s="908"/>
    </row>
    <row r="19" spans="7:34" ht="15" customHeight="1" thickBot="1" x14ac:dyDescent="0.25">
      <c r="G19" s="167"/>
      <c r="H19" s="26"/>
      <c r="I19" s="23"/>
      <c r="J19" s="23"/>
      <c r="K19" s="23" t="s">
        <v>64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868"/>
      <c r="X19" s="149" t="s">
        <v>24</v>
      </c>
      <c r="Y19" s="109"/>
      <c r="Z19" s="23"/>
      <c r="AA19" s="870"/>
      <c r="AB19" s="149" t="s">
        <v>25</v>
      </c>
      <c r="AC19" s="722" t="b">
        <f t="shared" ref="AC19:AC32" si="1">IF(W19="x",0,IF(Y19="x",1,IF(AA19="x",3)))</f>
        <v>0</v>
      </c>
      <c r="AD19" s="131">
        <v>1</v>
      </c>
      <c r="AE19" s="915"/>
      <c r="AF19" s="915"/>
      <c r="AG19" s="525">
        <v>2</v>
      </c>
      <c r="AH19" s="893"/>
    </row>
    <row r="20" spans="7:34" ht="15" customHeight="1" thickBot="1" x14ac:dyDescent="0.25">
      <c r="G20" s="167"/>
      <c r="H20" s="26"/>
      <c r="I20" s="23"/>
      <c r="J20" s="23"/>
      <c r="K20" s="23"/>
      <c r="L20" s="149" t="s">
        <v>608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868"/>
      <c r="X20" s="149" t="s">
        <v>24</v>
      </c>
      <c r="Y20" s="109"/>
      <c r="Z20" s="23"/>
      <c r="AA20" s="870"/>
      <c r="AB20" s="149" t="s">
        <v>25</v>
      </c>
      <c r="AC20" s="722" t="b">
        <f>IF(W20="x",0,IF(Y20="x",1,IF(AA20="x",3)))</f>
        <v>0</v>
      </c>
      <c r="AD20" s="131">
        <v>1</v>
      </c>
      <c r="AE20" s="915"/>
      <c r="AF20" s="1052"/>
      <c r="AG20" s="525">
        <v>2</v>
      </c>
      <c r="AH20" s="893"/>
    </row>
    <row r="21" spans="7:34" ht="15" customHeight="1" thickBot="1" x14ac:dyDescent="0.25">
      <c r="G21" s="167"/>
      <c r="H21" s="27"/>
      <c r="I21" s="28"/>
      <c r="J21" s="28"/>
      <c r="K21" s="28" t="s">
        <v>65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870"/>
      <c r="X21" s="149" t="s">
        <v>24</v>
      </c>
      <c r="Y21" s="72"/>
      <c r="Z21" s="28"/>
      <c r="AA21" s="870"/>
      <c r="AB21" s="149" t="s">
        <v>25</v>
      </c>
      <c r="AC21" s="722" t="b">
        <f t="shared" si="1"/>
        <v>0</v>
      </c>
      <c r="AD21" s="70">
        <v>1</v>
      </c>
      <c r="AE21" s="914"/>
      <c r="AF21" s="915"/>
      <c r="AG21" s="523">
        <v>2</v>
      </c>
      <c r="AH21" s="894"/>
    </row>
    <row r="22" spans="7:34" ht="15" customHeight="1" thickBot="1" x14ac:dyDescent="0.25">
      <c r="G22" s="167"/>
      <c r="H22" s="27"/>
      <c r="I22" s="28"/>
      <c r="J22" s="28"/>
      <c r="K22" s="28"/>
      <c r="L22" s="110" t="s">
        <v>608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868"/>
      <c r="X22" s="149" t="s">
        <v>24</v>
      </c>
      <c r="Y22" s="72"/>
      <c r="Z22" s="28"/>
      <c r="AA22" s="870"/>
      <c r="AB22" s="149" t="s">
        <v>25</v>
      </c>
      <c r="AC22" s="722" t="b">
        <f t="shared" si="1"/>
        <v>0</v>
      </c>
      <c r="AD22" s="70">
        <v>1</v>
      </c>
      <c r="AE22" s="927"/>
      <c r="AF22" s="915"/>
      <c r="AG22" s="525">
        <v>2</v>
      </c>
      <c r="AH22" s="894"/>
    </row>
    <row r="23" spans="7:34" ht="15" customHeight="1" thickBot="1" x14ac:dyDescent="0.25">
      <c r="G23" s="167"/>
      <c r="H23" s="27"/>
      <c r="I23" s="28"/>
      <c r="J23" s="28"/>
      <c r="K23" s="28" t="s">
        <v>66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68"/>
      <c r="X23" s="149" t="s">
        <v>24</v>
      </c>
      <c r="Y23" s="72"/>
      <c r="Z23" s="28"/>
      <c r="AA23" s="870"/>
      <c r="AB23" s="149" t="s">
        <v>25</v>
      </c>
      <c r="AC23" s="722" t="b">
        <f t="shared" si="1"/>
        <v>0</v>
      </c>
      <c r="AD23" s="70">
        <v>1</v>
      </c>
      <c r="AE23" s="927"/>
      <c r="AF23" s="915"/>
      <c r="AG23" s="523">
        <v>2</v>
      </c>
      <c r="AH23" s="894"/>
    </row>
    <row r="24" spans="7:34" ht="15" customHeight="1" thickBot="1" x14ac:dyDescent="0.25">
      <c r="G24" s="167"/>
      <c r="H24" s="27"/>
      <c r="I24" s="28"/>
      <c r="J24" s="28"/>
      <c r="K24" s="28"/>
      <c r="L24" s="110" t="s">
        <v>608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868"/>
      <c r="X24" s="149" t="s">
        <v>24</v>
      </c>
      <c r="Y24" s="72"/>
      <c r="Z24" s="28"/>
      <c r="AA24" s="870"/>
      <c r="AB24" s="149" t="s">
        <v>25</v>
      </c>
      <c r="AC24" s="722" t="b">
        <f t="shared" si="1"/>
        <v>0</v>
      </c>
      <c r="AD24" s="70">
        <v>1</v>
      </c>
      <c r="AE24" s="927"/>
      <c r="AF24" s="915"/>
      <c r="AG24" s="525">
        <v>2</v>
      </c>
      <c r="AH24" s="894"/>
    </row>
    <row r="25" spans="7:34" ht="15" customHeight="1" thickBot="1" x14ac:dyDescent="0.25">
      <c r="G25" s="167"/>
      <c r="H25" s="27"/>
      <c r="I25" s="28"/>
      <c r="J25" s="28"/>
      <c r="K25" s="28" t="s">
        <v>67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868"/>
      <c r="X25" s="149" t="s">
        <v>24</v>
      </c>
      <c r="Y25" s="72"/>
      <c r="Z25" s="28"/>
      <c r="AA25" s="870"/>
      <c r="AB25" s="149" t="s">
        <v>25</v>
      </c>
      <c r="AC25" s="722" t="b">
        <f t="shared" si="1"/>
        <v>0</v>
      </c>
      <c r="AD25" s="70">
        <v>1</v>
      </c>
      <c r="AE25" s="914"/>
      <c r="AF25" s="915"/>
      <c r="AG25" s="523">
        <v>2</v>
      </c>
      <c r="AH25" s="894"/>
    </row>
    <row r="26" spans="7:34" ht="15" customHeight="1" thickBot="1" x14ac:dyDescent="0.25">
      <c r="G26" s="167"/>
      <c r="H26" s="27"/>
      <c r="I26" s="28"/>
      <c r="J26" s="28"/>
      <c r="K26" s="28"/>
      <c r="L26" s="110" t="s">
        <v>608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868"/>
      <c r="X26" s="149" t="s">
        <v>24</v>
      </c>
      <c r="Y26" s="72"/>
      <c r="Z26" s="28"/>
      <c r="AA26" s="870"/>
      <c r="AB26" s="149" t="s">
        <v>25</v>
      </c>
      <c r="AC26" s="722" t="b">
        <f t="shared" si="1"/>
        <v>0</v>
      </c>
      <c r="AD26" s="70">
        <v>1</v>
      </c>
      <c r="AE26" s="914"/>
      <c r="AF26" s="915"/>
      <c r="AG26" s="525">
        <v>2</v>
      </c>
      <c r="AH26" s="894"/>
    </row>
    <row r="27" spans="7:34" ht="15" customHeight="1" thickBot="1" x14ac:dyDescent="0.25">
      <c r="G27" s="167"/>
      <c r="H27" s="27"/>
      <c r="I27" s="28"/>
      <c r="J27" s="28"/>
      <c r="K27" s="28" t="s">
        <v>68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149" t="s">
        <v>24</v>
      </c>
      <c r="Y27" s="72"/>
      <c r="Z27" s="28"/>
      <c r="AA27" s="870"/>
      <c r="AB27" s="149" t="s">
        <v>25</v>
      </c>
      <c r="AC27" s="722" t="b">
        <f t="shared" si="1"/>
        <v>0</v>
      </c>
      <c r="AD27" s="70">
        <v>1</v>
      </c>
      <c r="AE27" s="914"/>
      <c r="AF27" s="915"/>
      <c r="AG27" s="523">
        <v>2</v>
      </c>
      <c r="AH27" s="894"/>
    </row>
    <row r="28" spans="7:34" ht="15" customHeight="1" thickBot="1" x14ac:dyDescent="0.25">
      <c r="G28" s="167"/>
      <c r="H28" s="27"/>
      <c r="I28" s="28"/>
      <c r="J28" s="28"/>
      <c r="K28" s="28"/>
      <c r="L28" s="110" t="s">
        <v>608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68"/>
      <c r="X28" s="149" t="s">
        <v>24</v>
      </c>
      <c r="Y28" s="72"/>
      <c r="Z28" s="28"/>
      <c r="AA28" s="870"/>
      <c r="AB28" s="149" t="s">
        <v>25</v>
      </c>
      <c r="AC28" s="722" t="b">
        <f t="shared" si="1"/>
        <v>0</v>
      </c>
      <c r="AD28" s="70">
        <v>1</v>
      </c>
      <c r="AE28" s="914"/>
      <c r="AF28" s="915"/>
      <c r="AG28" s="525">
        <v>2</v>
      </c>
      <c r="AH28" s="894"/>
    </row>
    <row r="29" spans="7:34" ht="15" customHeight="1" thickBot="1" x14ac:dyDescent="0.25">
      <c r="G29" s="167"/>
      <c r="H29" s="27"/>
      <c r="I29" s="28"/>
      <c r="J29" s="28"/>
      <c r="K29" s="28" t="s">
        <v>76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149" t="s">
        <v>24</v>
      </c>
      <c r="Y29" s="72"/>
      <c r="Z29" s="28"/>
      <c r="AA29" s="870"/>
      <c r="AB29" s="149" t="s">
        <v>25</v>
      </c>
      <c r="AC29" s="722" t="b">
        <f t="shared" si="1"/>
        <v>0</v>
      </c>
      <c r="AD29" s="70">
        <v>1</v>
      </c>
      <c r="AE29" s="914"/>
      <c r="AF29" s="915"/>
      <c r="AG29" s="523">
        <v>2</v>
      </c>
      <c r="AH29" s="894"/>
    </row>
    <row r="30" spans="7:34" ht="15" customHeight="1" thickBot="1" x14ac:dyDescent="0.25">
      <c r="G30" s="167"/>
      <c r="H30" s="27"/>
      <c r="I30" s="28"/>
      <c r="J30" s="28"/>
      <c r="K30" s="28"/>
      <c r="L30" s="110" t="s">
        <v>608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70"/>
      <c r="X30" s="149" t="s">
        <v>24</v>
      </c>
      <c r="Y30" s="72"/>
      <c r="Z30" s="28"/>
      <c r="AA30" s="870"/>
      <c r="AB30" s="149" t="s">
        <v>25</v>
      </c>
      <c r="AC30" s="722" t="b">
        <f t="shared" si="1"/>
        <v>0</v>
      </c>
      <c r="AD30" s="70">
        <v>1</v>
      </c>
      <c r="AE30" s="914"/>
      <c r="AF30" s="915"/>
      <c r="AG30" s="525">
        <v>2</v>
      </c>
      <c r="AH30" s="894"/>
    </row>
    <row r="31" spans="7:34" ht="15" customHeight="1" thickBot="1" x14ac:dyDescent="0.25">
      <c r="G31" s="167"/>
      <c r="H31" s="27"/>
      <c r="I31" s="28"/>
      <c r="J31" s="28"/>
      <c r="K31" s="28" t="s">
        <v>77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870"/>
      <c r="X31" s="149" t="s">
        <v>24</v>
      </c>
      <c r="Y31" s="72"/>
      <c r="Z31" s="28"/>
      <c r="AA31" s="870"/>
      <c r="AB31" s="149" t="s">
        <v>25</v>
      </c>
      <c r="AC31" s="722" t="b">
        <f t="shared" si="1"/>
        <v>0</v>
      </c>
      <c r="AD31" s="70">
        <v>1</v>
      </c>
      <c r="AE31" s="914"/>
      <c r="AF31" s="920"/>
      <c r="AG31" s="523">
        <v>2</v>
      </c>
      <c r="AH31" s="894"/>
    </row>
    <row r="32" spans="7:34" ht="15" customHeight="1" thickBot="1" x14ac:dyDescent="0.25">
      <c r="G32" s="167"/>
      <c r="H32" s="306" t="s">
        <v>609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870"/>
      <c r="X32" s="225" t="s">
        <v>24</v>
      </c>
      <c r="Y32" s="108"/>
      <c r="Z32" s="6"/>
      <c r="AA32" s="870"/>
      <c r="AB32" s="225" t="s">
        <v>25</v>
      </c>
      <c r="AC32" s="722" t="b">
        <f t="shared" si="1"/>
        <v>0</v>
      </c>
      <c r="AD32" s="727">
        <v>1</v>
      </c>
      <c r="AE32" s="921"/>
      <c r="AF32" s="921"/>
      <c r="AG32" s="176">
        <v>2</v>
      </c>
      <c r="AH32" s="896"/>
    </row>
    <row r="33" spans="7:34" ht="15" customHeight="1" thickTop="1" thickBot="1" x14ac:dyDescent="0.25">
      <c r="H33" s="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136"/>
      <c r="X33" s="97"/>
      <c r="Y33" s="96"/>
      <c r="Z33" s="97"/>
      <c r="AA33" s="136"/>
      <c r="AB33" s="103" t="s">
        <v>75</v>
      </c>
      <c r="AC33" s="307">
        <f>(AC15*AD15+AC16*AD16+AC19*AD19+AC20*AD20+AC21*AD21+AC22*AD22+AC23*AD23+AC24*AD24+AC25*AD25+AC26*AD26+AC27*AD27+AC28*AD28+AC29*AD29+AC30*AD30+AC31*AD31+AC32*AD32)/(AD15+AD16+AD19+AD20+AD21+AD22+AD23+AD24+AD25+AD26+AD27+AD28+AD29+AD30+AD31+AD32)</f>
        <v>0</v>
      </c>
      <c r="AD33" s="728">
        <v>3</v>
      </c>
      <c r="AE33" s="922" t="str">
        <f>COUNTA(AE14:AE32)&amp;"/"&amp;16</f>
        <v>0/16</v>
      </c>
      <c r="AF33" s="922" t="str">
        <f>COUNTA(AF14:AF32)&amp;"/"&amp;16</f>
        <v>0/16</v>
      </c>
      <c r="AG33" s="429"/>
      <c r="AH33" s="98"/>
    </row>
    <row r="34" spans="7:34" ht="15" customHeight="1" thickTop="1" x14ac:dyDescent="0.2">
      <c r="AE34" s="167"/>
      <c r="AF34" s="167"/>
      <c r="AG34" s="709"/>
    </row>
    <row r="35" spans="7:34" ht="15" customHeight="1" thickBot="1" x14ac:dyDescent="0.3">
      <c r="G35" s="3" t="s">
        <v>81</v>
      </c>
      <c r="AE35" s="167"/>
      <c r="AF35" s="167"/>
      <c r="AG35" s="709"/>
    </row>
    <row r="36" spans="7:34" ht="15" customHeight="1" thickTop="1" thickBot="1" x14ac:dyDescent="0.25">
      <c r="H36" s="1107" t="s">
        <v>0</v>
      </c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">
        <v>0</v>
      </c>
      <c r="X36" s="57"/>
      <c r="Y36" s="11">
        <v>1</v>
      </c>
      <c r="Z36" s="57"/>
      <c r="AA36" s="11">
        <v>3</v>
      </c>
      <c r="AB36" s="43"/>
      <c r="AC36" s="14" t="s">
        <v>18</v>
      </c>
      <c r="AD36" s="14" t="s">
        <v>1</v>
      </c>
      <c r="AE36" s="4" t="s">
        <v>390</v>
      </c>
      <c r="AF36" s="14" t="s">
        <v>389</v>
      </c>
      <c r="AG36" s="14" t="s">
        <v>1060</v>
      </c>
      <c r="AH36" s="60" t="s">
        <v>2</v>
      </c>
    </row>
    <row r="37" spans="7:34" ht="15" customHeight="1" thickTop="1" thickBot="1" x14ac:dyDescent="0.25">
      <c r="G37" s="167"/>
      <c r="H37" s="1151" t="s">
        <v>82</v>
      </c>
      <c r="I37" s="1152"/>
      <c r="J37" s="1152"/>
      <c r="K37" s="1152"/>
      <c r="L37" s="1152"/>
      <c r="M37" s="1152"/>
      <c r="N37" s="1152"/>
      <c r="O37" s="1152"/>
      <c r="P37" s="1152"/>
      <c r="Q37" s="62"/>
      <c r="R37" s="62"/>
      <c r="S37" s="62"/>
      <c r="T37" s="62"/>
      <c r="U37" s="62"/>
      <c r="V37" s="62"/>
      <c r="W37" s="886"/>
      <c r="X37" s="53" t="s">
        <v>24</v>
      </c>
      <c r="Y37" s="284"/>
      <c r="Z37" s="53"/>
      <c r="AA37" s="886"/>
      <c r="AB37" s="53" t="s">
        <v>25</v>
      </c>
      <c r="AC37" s="722" t="b">
        <f t="shared" ref="AC37:AC54" si="2">IF(W37="x",0,IF(Y37="x",1,IF(AA37="x",3)))</f>
        <v>0</v>
      </c>
      <c r="AD37" s="729">
        <v>2</v>
      </c>
      <c r="AE37" s="909"/>
      <c r="AF37" s="909"/>
      <c r="AG37" s="161">
        <v>1</v>
      </c>
      <c r="AH37" s="892"/>
    </row>
    <row r="38" spans="7:34" ht="15" customHeight="1" thickBot="1" x14ac:dyDescent="0.25">
      <c r="G38" s="167"/>
      <c r="H38" s="220" t="s">
        <v>1159</v>
      </c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869"/>
      <c r="X38" s="149" t="s">
        <v>24</v>
      </c>
      <c r="Y38" s="109"/>
      <c r="Z38" s="23"/>
      <c r="AA38" s="872"/>
      <c r="AB38" s="149" t="s">
        <v>25</v>
      </c>
      <c r="AC38" s="722" t="b">
        <f t="shared" si="2"/>
        <v>0</v>
      </c>
      <c r="AD38" s="131">
        <v>2</v>
      </c>
      <c r="AE38" s="903"/>
      <c r="AF38" s="903"/>
      <c r="AG38" s="162">
        <v>4</v>
      </c>
      <c r="AH38" s="893"/>
    </row>
    <row r="39" spans="7:34" ht="15" customHeight="1" thickBot="1" x14ac:dyDescent="0.35">
      <c r="G39" s="167"/>
      <c r="H39" s="1153" t="s">
        <v>1006</v>
      </c>
      <c r="I39" s="1154"/>
      <c r="J39" s="1154"/>
      <c r="K39" s="1154"/>
      <c r="L39" s="1154"/>
      <c r="M39" s="1154"/>
      <c r="N39" s="1154"/>
      <c r="O39" s="1154"/>
      <c r="P39" s="1154"/>
      <c r="Q39" s="1154"/>
      <c r="R39" s="1154"/>
      <c r="S39" s="1154"/>
      <c r="T39" s="1154"/>
      <c r="U39" s="1154"/>
      <c r="V39" s="1155"/>
      <c r="W39" s="868"/>
      <c r="X39" s="23" t="s">
        <v>340</v>
      </c>
      <c r="Y39" s="23"/>
      <c r="Z39" s="23"/>
      <c r="AA39" s="870"/>
      <c r="AB39" s="23" t="s">
        <v>272</v>
      </c>
      <c r="AC39" s="722" t="b">
        <f t="shared" si="2"/>
        <v>0</v>
      </c>
      <c r="AD39" s="70">
        <v>2</v>
      </c>
      <c r="AE39" s="903"/>
      <c r="AF39" s="903"/>
      <c r="AG39" s="162">
        <v>38</v>
      </c>
      <c r="AH39" s="893"/>
    </row>
    <row r="40" spans="7:34" ht="15" customHeight="1" thickBot="1" x14ac:dyDescent="0.25">
      <c r="G40" s="167"/>
      <c r="H40" s="1148" t="s">
        <v>357</v>
      </c>
      <c r="I40" s="1149"/>
      <c r="J40" s="1149"/>
      <c r="K40" s="1149"/>
      <c r="L40" s="1149"/>
      <c r="M40" s="1149"/>
      <c r="N40" s="1149"/>
      <c r="O40" s="1149"/>
      <c r="P40" s="1149"/>
      <c r="Q40" s="1149"/>
      <c r="R40" s="1149"/>
      <c r="S40" s="1149"/>
      <c r="T40" s="1149"/>
      <c r="U40" s="1149"/>
      <c r="V40" s="1150"/>
      <c r="W40" s="369"/>
      <c r="X40" s="28"/>
      <c r="Y40" s="28"/>
      <c r="Z40" s="28"/>
      <c r="AA40" s="108"/>
      <c r="AB40" s="42"/>
      <c r="AC40" s="722"/>
      <c r="AD40" s="70"/>
      <c r="AE40" s="393"/>
      <c r="AF40" s="169"/>
      <c r="AG40" s="163"/>
      <c r="AH40" s="894"/>
    </row>
    <row r="41" spans="7:34" ht="15" customHeight="1" thickBot="1" x14ac:dyDescent="0.25">
      <c r="G41" s="167"/>
      <c r="H41" s="26"/>
      <c r="I41" s="23"/>
      <c r="J41" s="23"/>
      <c r="K41" s="23" t="s">
        <v>64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868"/>
      <c r="X41" s="149" t="s">
        <v>24</v>
      </c>
      <c r="Y41" s="109"/>
      <c r="Z41" s="23"/>
      <c r="AA41" s="870"/>
      <c r="AB41" s="149" t="s">
        <v>25</v>
      </c>
      <c r="AC41" s="722" t="b">
        <f t="shared" si="2"/>
        <v>0</v>
      </c>
      <c r="AD41" s="131">
        <v>2</v>
      </c>
      <c r="AE41" s="903"/>
      <c r="AF41" s="1054"/>
      <c r="AG41" s="525">
        <v>2</v>
      </c>
      <c r="AH41" s="893"/>
    </row>
    <row r="42" spans="7:34" ht="15" customHeight="1" thickBot="1" x14ac:dyDescent="0.25">
      <c r="G42" s="167"/>
      <c r="H42" s="26"/>
      <c r="I42" s="23"/>
      <c r="J42" s="23"/>
      <c r="K42" s="23"/>
      <c r="L42" s="149" t="s">
        <v>610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868"/>
      <c r="X42" s="149" t="s">
        <v>24</v>
      </c>
      <c r="Y42" s="109"/>
      <c r="Z42" s="23"/>
      <c r="AA42" s="870"/>
      <c r="AB42" s="149" t="s">
        <v>25</v>
      </c>
      <c r="AC42" s="722" t="b">
        <f t="shared" si="2"/>
        <v>0</v>
      </c>
      <c r="AD42" s="131">
        <v>2</v>
      </c>
      <c r="AE42" s="903"/>
      <c r="AF42" s="1054"/>
      <c r="AG42" s="525">
        <v>2</v>
      </c>
      <c r="AH42" s="893"/>
    </row>
    <row r="43" spans="7:34" ht="15" customHeight="1" thickBot="1" x14ac:dyDescent="0.25">
      <c r="G43" s="167"/>
      <c r="H43" s="27"/>
      <c r="I43" s="28"/>
      <c r="J43" s="28"/>
      <c r="K43" s="28" t="s">
        <v>65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868"/>
      <c r="X43" s="149" t="s">
        <v>24</v>
      </c>
      <c r="Y43" s="72"/>
      <c r="Z43" s="28"/>
      <c r="AA43" s="870"/>
      <c r="AB43" s="149" t="s">
        <v>25</v>
      </c>
      <c r="AC43" s="722" t="b">
        <f t="shared" si="2"/>
        <v>0</v>
      </c>
      <c r="AD43" s="131">
        <v>2</v>
      </c>
      <c r="AE43" s="902"/>
      <c r="AF43" s="1054"/>
      <c r="AG43" s="523">
        <v>2</v>
      </c>
      <c r="AH43" s="894"/>
    </row>
    <row r="44" spans="7:34" ht="15" customHeight="1" thickBot="1" x14ac:dyDescent="0.25">
      <c r="G44" s="167"/>
      <c r="H44" s="27"/>
      <c r="I44" s="28"/>
      <c r="J44" s="28"/>
      <c r="K44" s="28"/>
      <c r="L44" s="110" t="s">
        <v>610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149" t="s">
        <v>24</v>
      </c>
      <c r="Y44" s="72"/>
      <c r="Z44" s="28"/>
      <c r="AA44" s="870"/>
      <c r="AB44" s="149" t="s">
        <v>25</v>
      </c>
      <c r="AC44" s="722" t="b">
        <f t="shared" si="2"/>
        <v>0</v>
      </c>
      <c r="AD44" s="131">
        <v>2</v>
      </c>
      <c r="AE44" s="902"/>
      <c r="AF44" s="903"/>
      <c r="AG44" s="525">
        <v>2</v>
      </c>
      <c r="AH44" s="894"/>
    </row>
    <row r="45" spans="7:34" ht="15" customHeight="1" thickBot="1" x14ac:dyDescent="0.25">
      <c r="G45" s="167"/>
      <c r="H45" s="27"/>
      <c r="I45" s="28"/>
      <c r="J45" s="28"/>
      <c r="K45" s="28" t="s">
        <v>66</v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868"/>
      <c r="X45" s="149" t="s">
        <v>24</v>
      </c>
      <c r="Y45" s="72"/>
      <c r="Z45" s="28"/>
      <c r="AA45" s="870"/>
      <c r="AB45" s="149" t="s">
        <v>25</v>
      </c>
      <c r="AC45" s="722" t="b">
        <f t="shared" si="2"/>
        <v>0</v>
      </c>
      <c r="AD45" s="131">
        <v>2</v>
      </c>
      <c r="AE45" s="902"/>
      <c r="AF45" s="903"/>
      <c r="AG45" s="523">
        <v>2</v>
      </c>
      <c r="AH45" s="894"/>
    </row>
    <row r="46" spans="7:34" ht="15" customHeight="1" thickBot="1" x14ac:dyDescent="0.25">
      <c r="G46" s="167"/>
      <c r="H46" s="27"/>
      <c r="I46" s="28"/>
      <c r="J46" s="28"/>
      <c r="K46" s="28"/>
      <c r="L46" s="110" t="s">
        <v>610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868"/>
      <c r="X46" s="149" t="s">
        <v>24</v>
      </c>
      <c r="Y46" s="72"/>
      <c r="Z46" s="28"/>
      <c r="AA46" s="870"/>
      <c r="AB46" s="149" t="s">
        <v>25</v>
      </c>
      <c r="AC46" s="722" t="b">
        <f t="shared" si="2"/>
        <v>0</v>
      </c>
      <c r="AD46" s="131">
        <v>2</v>
      </c>
      <c r="AE46" s="902"/>
      <c r="AF46" s="903"/>
      <c r="AG46" s="525">
        <v>2</v>
      </c>
      <c r="AH46" s="894"/>
    </row>
    <row r="47" spans="7:34" ht="15" customHeight="1" thickBot="1" x14ac:dyDescent="0.25">
      <c r="G47" s="167"/>
      <c r="H47" s="27"/>
      <c r="I47" s="28"/>
      <c r="J47" s="28"/>
      <c r="K47" s="28" t="s">
        <v>67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868"/>
      <c r="X47" s="149" t="s">
        <v>24</v>
      </c>
      <c r="Y47" s="72"/>
      <c r="Z47" s="28"/>
      <c r="AA47" s="870"/>
      <c r="AB47" s="149" t="s">
        <v>25</v>
      </c>
      <c r="AC47" s="722" t="b">
        <f t="shared" si="2"/>
        <v>0</v>
      </c>
      <c r="AD47" s="131">
        <v>2</v>
      </c>
      <c r="AE47" s="902"/>
      <c r="AF47" s="903"/>
      <c r="AG47" s="523">
        <v>2</v>
      </c>
      <c r="AH47" s="894"/>
    </row>
    <row r="48" spans="7:34" ht="15" customHeight="1" thickBot="1" x14ac:dyDescent="0.25">
      <c r="G48" s="167"/>
      <c r="H48" s="27"/>
      <c r="I48" s="28"/>
      <c r="J48" s="28"/>
      <c r="K48" s="28"/>
      <c r="L48" s="110" t="s">
        <v>610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868"/>
      <c r="X48" s="149" t="s">
        <v>24</v>
      </c>
      <c r="Y48" s="72"/>
      <c r="Z48" s="28"/>
      <c r="AA48" s="870"/>
      <c r="AB48" s="149" t="s">
        <v>25</v>
      </c>
      <c r="AC48" s="722" t="b">
        <f t="shared" si="2"/>
        <v>0</v>
      </c>
      <c r="AD48" s="131">
        <v>2</v>
      </c>
      <c r="AE48" s="902"/>
      <c r="AF48" s="903"/>
      <c r="AG48" s="525">
        <v>2</v>
      </c>
      <c r="AH48" s="894"/>
    </row>
    <row r="49" spans="7:34" ht="15" customHeight="1" thickBot="1" x14ac:dyDescent="0.25">
      <c r="G49" s="167"/>
      <c r="H49" s="27"/>
      <c r="I49" s="28"/>
      <c r="J49" s="28"/>
      <c r="K49" s="28" t="s">
        <v>68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868"/>
      <c r="X49" s="149" t="s">
        <v>24</v>
      </c>
      <c r="Y49" s="72"/>
      <c r="Z49" s="28"/>
      <c r="AA49" s="870"/>
      <c r="AB49" s="149" t="s">
        <v>25</v>
      </c>
      <c r="AC49" s="722" t="b">
        <f t="shared" si="2"/>
        <v>0</v>
      </c>
      <c r="AD49" s="131">
        <v>2</v>
      </c>
      <c r="AE49" s="902"/>
      <c r="AF49" s="903"/>
      <c r="AG49" s="523">
        <v>2</v>
      </c>
      <c r="AH49" s="894"/>
    </row>
    <row r="50" spans="7:34" ht="15" customHeight="1" thickBot="1" x14ac:dyDescent="0.25">
      <c r="G50" s="167"/>
      <c r="H50" s="27"/>
      <c r="I50" s="28"/>
      <c r="J50" s="28"/>
      <c r="K50" s="28"/>
      <c r="L50" s="110" t="s">
        <v>610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868"/>
      <c r="X50" s="149" t="s">
        <v>24</v>
      </c>
      <c r="Y50" s="72"/>
      <c r="Z50" s="28"/>
      <c r="AA50" s="870"/>
      <c r="AB50" s="149" t="s">
        <v>25</v>
      </c>
      <c r="AC50" s="722" t="b">
        <f t="shared" si="2"/>
        <v>0</v>
      </c>
      <c r="AD50" s="131">
        <v>2</v>
      </c>
      <c r="AE50" s="1053"/>
      <c r="AF50" s="903"/>
      <c r="AG50" s="525">
        <v>2</v>
      </c>
      <c r="AH50" s="894"/>
    </row>
    <row r="51" spans="7:34" ht="15" customHeight="1" thickBot="1" x14ac:dyDescent="0.25">
      <c r="G51" s="167"/>
      <c r="H51" s="27"/>
      <c r="I51" s="28"/>
      <c r="J51" s="28"/>
      <c r="K51" s="28" t="s">
        <v>76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868"/>
      <c r="X51" s="149" t="s">
        <v>24</v>
      </c>
      <c r="Y51" s="72"/>
      <c r="Z51" s="28"/>
      <c r="AA51" s="870"/>
      <c r="AB51" s="149" t="s">
        <v>25</v>
      </c>
      <c r="AC51" s="722" t="b">
        <f t="shared" si="2"/>
        <v>0</v>
      </c>
      <c r="AD51" s="131">
        <v>2</v>
      </c>
      <c r="AE51" s="1053"/>
      <c r="AF51" s="903"/>
      <c r="AG51" s="523">
        <v>2</v>
      </c>
      <c r="AH51" s="894"/>
    </row>
    <row r="52" spans="7:34" ht="15" customHeight="1" thickBot="1" x14ac:dyDescent="0.25">
      <c r="G52" s="167"/>
      <c r="H52" s="27"/>
      <c r="I52" s="28"/>
      <c r="J52" s="28"/>
      <c r="K52" s="28"/>
      <c r="L52" s="110" t="s">
        <v>610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868"/>
      <c r="X52" s="149" t="s">
        <v>24</v>
      </c>
      <c r="Y52" s="72"/>
      <c r="Z52" s="28"/>
      <c r="AA52" s="870"/>
      <c r="AB52" s="149" t="s">
        <v>25</v>
      </c>
      <c r="AC52" s="722" t="b">
        <f t="shared" si="2"/>
        <v>0</v>
      </c>
      <c r="AD52" s="131">
        <v>2</v>
      </c>
      <c r="AE52" s="1053"/>
      <c r="AF52" s="903"/>
      <c r="AG52" s="525">
        <v>2</v>
      </c>
      <c r="AH52" s="894"/>
    </row>
    <row r="53" spans="7:34" ht="15" customHeight="1" thickBot="1" x14ac:dyDescent="0.25">
      <c r="G53" s="167"/>
      <c r="H53" s="27"/>
      <c r="I53" s="28"/>
      <c r="J53" s="28"/>
      <c r="K53" s="28" t="s">
        <v>77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868"/>
      <c r="X53" s="149" t="s">
        <v>24</v>
      </c>
      <c r="Y53" s="72"/>
      <c r="Z53" s="28"/>
      <c r="AA53" s="870"/>
      <c r="AB53" s="149" t="s">
        <v>25</v>
      </c>
      <c r="AC53" s="722" t="b">
        <f t="shared" si="2"/>
        <v>0</v>
      </c>
      <c r="AD53" s="131">
        <v>2</v>
      </c>
      <c r="AE53" s="1053"/>
      <c r="AF53" s="907"/>
      <c r="AG53" s="523">
        <v>2</v>
      </c>
      <c r="AH53" s="894"/>
    </row>
    <row r="54" spans="7:34" ht="15" customHeight="1" thickBot="1" x14ac:dyDescent="0.25">
      <c r="G54" s="167"/>
      <c r="H54" s="1170" t="s">
        <v>83</v>
      </c>
      <c r="I54" s="1171"/>
      <c r="J54" s="1171"/>
      <c r="K54" s="1171"/>
      <c r="L54" s="1171"/>
      <c r="M54" s="1171"/>
      <c r="N54" s="1171"/>
      <c r="O54" s="1171"/>
      <c r="P54" s="1171"/>
      <c r="Q54" s="1171"/>
      <c r="R54" s="1171"/>
      <c r="S54" s="1171"/>
      <c r="T54" s="1171"/>
      <c r="U54" s="1171"/>
      <c r="V54" s="1171"/>
      <c r="W54" s="868"/>
      <c r="X54" s="64" t="s">
        <v>24</v>
      </c>
      <c r="Y54" s="23"/>
      <c r="Z54" s="28"/>
      <c r="AA54" s="870"/>
      <c r="AB54" s="64" t="s">
        <v>25</v>
      </c>
      <c r="AC54" s="722" t="b">
        <f t="shared" si="2"/>
        <v>0</v>
      </c>
      <c r="AD54" s="70">
        <v>1</v>
      </c>
      <c r="AE54" s="902"/>
      <c r="AF54" s="902"/>
      <c r="AG54" s="176">
        <v>4</v>
      </c>
      <c r="AH54" s="894"/>
    </row>
    <row r="55" spans="7:34" ht="15" customHeight="1" thickTop="1" thickBot="1" x14ac:dyDescent="0.25"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141"/>
      <c r="X55" s="97"/>
      <c r="Y55" s="96"/>
      <c r="Z55" s="97"/>
      <c r="AA55" s="141"/>
      <c r="AB55" s="103" t="s">
        <v>81</v>
      </c>
      <c r="AC55" s="121">
        <f>(AC37*AD37+AC38*AD38+AC39*AD39+AC41*AD41+AC42*AD42+AC43*AD43+AC44*AD44+AC45*AD45+AC46*AD46+AC47*AD47+AC48*AD48+AC49*AD49+AC50*AD50+AC51*AD51+AC52*AD52+AC53*AD53+AC54*AD54)/(AD37+AD38+AD39+AD41+AD42+AD43+AD44+AD45+AD46+AD47+AD48+AD49+AD50+AD51+AD52+AD53+AD54)</f>
        <v>0</v>
      </c>
      <c r="AD55" s="135">
        <v>3</v>
      </c>
      <c r="AE55" s="923" t="str">
        <f>COUNTA(AE37:AE54)&amp;"/"&amp;17</f>
        <v>0/17</v>
      </c>
      <c r="AF55" s="923" t="str">
        <f>COUNTA(AF37:AF54)&amp;"/"&amp;17</f>
        <v>0/17</v>
      </c>
      <c r="AG55" s="174"/>
      <c r="AH55" s="98"/>
    </row>
    <row r="56" spans="7:34" ht="15" customHeight="1" thickTop="1" x14ac:dyDescent="0.2">
      <c r="H56" s="22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08"/>
      <c r="X56" s="15"/>
      <c r="Y56" s="6"/>
      <c r="Z56" s="15"/>
      <c r="AA56" s="108"/>
      <c r="AB56" s="223"/>
      <c r="AC56" s="115"/>
      <c r="AD56" s="115"/>
      <c r="AE56" s="225"/>
      <c r="AF56" s="225"/>
      <c r="AG56" s="224"/>
      <c r="AH56" s="6"/>
    </row>
    <row r="57" spans="7:34" ht="15" customHeight="1" thickBot="1" x14ac:dyDescent="0.3">
      <c r="G57" s="3" t="s">
        <v>58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108"/>
      <c r="X57" s="6"/>
      <c r="Y57" s="6"/>
      <c r="Z57" s="6"/>
      <c r="AA57" s="108"/>
      <c r="AB57" s="6"/>
      <c r="AC57" s="108"/>
      <c r="AD57" s="108"/>
      <c r="AE57" s="107"/>
      <c r="AF57" s="107"/>
      <c r="AG57" s="160"/>
      <c r="AH57" s="6"/>
    </row>
    <row r="58" spans="7:34" ht="15" customHeight="1" thickTop="1" thickBot="1" x14ac:dyDescent="0.25">
      <c r="H58" s="1107" t="s">
        <v>0</v>
      </c>
      <c r="I58" s="1108"/>
      <c r="J58" s="1108"/>
      <c r="K58" s="1108"/>
      <c r="L58" s="1108"/>
      <c r="M58" s="1108"/>
      <c r="N58" s="1108"/>
      <c r="O58" s="1108"/>
      <c r="P58" s="1108"/>
      <c r="Q58" s="1108"/>
      <c r="R58" s="1108"/>
      <c r="S58" s="1108"/>
      <c r="T58" s="1108"/>
      <c r="U58" s="1108"/>
      <c r="V58" s="1108"/>
      <c r="W58" s="14">
        <v>0</v>
      </c>
      <c r="X58" s="57"/>
      <c r="Y58" s="14">
        <v>1</v>
      </c>
      <c r="Z58" s="57"/>
      <c r="AA58" s="14">
        <v>3</v>
      </c>
      <c r="AB58" s="43"/>
      <c r="AC58" s="11" t="s">
        <v>18</v>
      </c>
      <c r="AD58" s="14" t="s">
        <v>1</v>
      </c>
      <c r="AE58" s="4" t="s">
        <v>390</v>
      </c>
      <c r="AF58" s="14" t="s">
        <v>389</v>
      </c>
      <c r="AG58" s="14" t="s">
        <v>1060</v>
      </c>
      <c r="AH58" s="60" t="s">
        <v>2</v>
      </c>
    </row>
    <row r="59" spans="7:34" ht="15" customHeight="1" thickTop="1" thickBot="1" x14ac:dyDescent="0.25">
      <c r="G59" s="167"/>
      <c r="H59" s="575" t="s">
        <v>606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76"/>
      <c r="W59" s="888"/>
      <c r="X59" s="335" t="s">
        <v>24</v>
      </c>
      <c r="Y59" s="284"/>
      <c r="Z59" s="53"/>
      <c r="AA59" s="886"/>
      <c r="AB59" s="335" t="s">
        <v>25</v>
      </c>
      <c r="AC59" s="723" t="b">
        <f t="shared" ref="AC59:AC61" si="3">IF(W59="x",0,IF(Y59="x",1,IF(AA59="x",3)))</f>
        <v>0</v>
      </c>
      <c r="AD59" s="729">
        <v>1</v>
      </c>
      <c r="AE59" s="924"/>
      <c r="AF59" s="924"/>
      <c r="AG59" s="540">
        <v>4</v>
      </c>
      <c r="AH59" s="892"/>
    </row>
    <row r="60" spans="7:34" ht="15" customHeight="1" thickBot="1" x14ac:dyDescent="0.25">
      <c r="G60" s="167"/>
      <c r="H60" s="274" t="s">
        <v>604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869"/>
      <c r="X60" s="297" t="s">
        <v>24</v>
      </c>
      <c r="Y60" s="6"/>
      <c r="Z60" s="61"/>
      <c r="AA60" s="910"/>
      <c r="AB60" s="298" t="s">
        <v>25</v>
      </c>
      <c r="AC60" s="723" t="b">
        <f t="shared" si="3"/>
        <v>0</v>
      </c>
      <c r="AD60" s="131">
        <v>1</v>
      </c>
      <c r="AE60" s="915"/>
      <c r="AF60" s="925"/>
      <c r="AG60" s="584">
        <v>1</v>
      </c>
      <c r="AH60" s="893"/>
    </row>
    <row r="61" spans="7:34" ht="15" customHeight="1" thickBot="1" x14ac:dyDescent="0.25">
      <c r="G61" s="167"/>
      <c r="H61" s="10" t="s">
        <v>605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900"/>
      <c r="X61" s="247" t="s">
        <v>24</v>
      </c>
      <c r="Y61" s="227"/>
      <c r="Z61" s="8"/>
      <c r="AA61" s="901"/>
      <c r="AB61" s="247" t="s">
        <v>25</v>
      </c>
      <c r="AC61" s="722" t="b">
        <f t="shared" si="3"/>
        <v>0</v>
      </c>
      <c r="AD61" s="724">
        <v>1</v>
      </c>
      <c r="AE61" s="916"/>
      <c r="AF61" s="916"/>
      <c r="AG61" s="541">
        <v>2</v>
      </c>
      <c r="AH61" s="904"/>
    </row>
    <row r="62" spans="7:34" ht="15" customHeight="1" thickTop="1" thickBot="1" x14ac:dyDescent="0.25">
      <c r="H62" s="577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246"/>
      <c r="U62" s="8"/>
      <c r="V62" s="8"/>
      <c r="W62" s="136"/>
      <c r="X62" s="8"/>
      <c r="Y62" s="8"/>
      <c r="Z62" s="8"/>
      <c r="AA62" s="721" t="s">
        <v>58</v>
      </c>
      <c r="AB62" s="8"/>
      <c r="AC62" s="121">
        <f>(AC59*AD59+AC60*AD60+AC61*AD61)/(AD59+AD60+AD61)</f>
        <v>0</v>
      </c>
      <c r="AD62" s="730">
        <v>1</v>
      </c>
      <c r="AE62" s="926" t="str">
        <f>COUNTA(AE59:AE61)&amp;"/"&amp;3</f>
        <v>0/3</v>
      </c>
      <c r="AF62" s="926" t="str">
        <f>COUNTA(AF59:AF61)&amp;"/"&amp;3</f>
        <v>0/3</v>
      </c>
      <c r="AG62" s="429"/>
      <c r="AH62" s="9"/>
    </row>
    <row r="63" spans="7:34" ht="15" customHeight="1" thickTop="1" x14ac:dyDescent="0.2">
      <c r="H63" s="22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108"/>
      <c r="X63" s="15"/>
      <c r="Y63" s="6"/>
      <c r="Z63" s="15"/>
      <c r="AA63" s="108"/>
      <c r="AB63" s="223"/>
      <c r="AC63" s="115"/>
      <c r="AD63" s="115"/>
      <c r="AE63" s="225"/>
      <c r="AF63" s="225"/>
      <c r="AG63" s="224"/>
      <c r="AH63" s="6"/>
    </row>
    <row r="64" spans="7:34" ht="15" customHeight="1" thickBot="1" x14ac:dyDescent="0.3">
      <c r="G64" s="3" t="s">
        <v>57</v>
      </c>
    </row>
    <row r="65" spans="7:34" ht="15" customHeight="1" thickTop="1" thickBot="1" x14ac:dyDescent="0.25">
      <c r="H65" s="1161" t="s">
        <v>0</v>
      </c>
      <c r="I65" s="1162"/>
      <c r="J65" s="1162"/>
      <c r="K65" s="1162"/>
      <c r="L65" s="1162"/>
      <c r="M65" s="1162"/>
      <c r="N65" s="1162"/>
      <c r="O65" s="1162"/>
      <c r="P65" s="1162"/>
      <c r="Q65" s="1162"/>
      <c r="R65" s="1162"/>
      <c r="S65" s="1162"/>
      <c r="T65" s="1162"/>
      <c r="U65" s="1162"/>
      <c r="V65" s="1162"/>
      <c r="W65" s="14">
        <v>0</v>
      </c>
      <c r="X65" s="57"/>
      <c r="Y65" s="14">
        <v>1</v>
      </c>
      <c r="Z65" s="57"/>
      <c r="AA65" s="14">
        <v>3</v>
      </c>
      <c r="AB65" s="43"/>
      <c r="AC65" s="11" t="s">
        <v>18</v>
      </c>
      <c r="AD65" s="14" t="s">
        <v>1</v>
      </c>
      <c r="AE65" s="4" t="s">
        <v>390</v>
      </c>
      <c r="AF65" s="14" t="s">
        <v>389</v>
      </c>
      <c r="AG65" s="14" t="s">
        <v>1060</v>
      </c>
      <c r="AH65" s="60" t="s">
        <v>2</v>
      </c>
    </row>
    <row r="66" spans="7:34" ht="15" customHeight="1" thickTop="1" thickBot="1" x14ac:dyDescent="0.25">
      <c r="G66" s="167"/>
      <c r="H66" s="1158" t="s">
        <v>62</v>
      </c>
      <c r="I66" s="1159"/>
      <c r="J66" s="1159"/>
      <c r="K66" s="1159"/>
      <c r="L66" s="1159"/>
      <c r="M66" s="1159"/>
      <c r="N66" s="1159"/>
      <c r="O66" s="1159"/>
      <c r="P66" s="1160"/>
      <c r="Q66" s="327"/>
      <c r="R66" s="327"/>
      <c r="S66" s="327"/>
      <c r="T66" s="327"/>
      <c r="U66" s="327"/>
      <c r="V66" s="340"/>
      <c r="W66" s="1167"/>
      <c r="X66" s="1168"/>
      <c r="Y66" s="1168"/>
      <c r="Z66" s="1168"/>
      <c r="AA66" s="1169"/>
      <c r="AB66" s="1168"/>
      <c r="AC66" s="449">
        <f>(AC67*AD67+AC68*AD68+AC69*AD69+AC70*AD70+AC71*AD71+AC72*AD72+AC73*AD73)/(AD67+AD68+AD69+AD70+AD71+AD72+AD73)</f>
        <v>0</v>
      </c>
      <c r="AD66" s="132">
        <v>3</v>
      </c>
      <c r="AE66" s="169"/>
      <c r="AF66" s="169"/>
      <c r="AG66" s="163"/>
      <c r="AH66" s="894"/>
    </row>
    <row r="67" spans="7:34" ht="15" customHeight="1" thickBot="1" x14ac:dyDescent="0.25">
      <c r="G67" s="167"/>
      <c r="H67" s="27" t="s">
        <v>69</v>
      </c>
      <c r="I67" s="28"/>
      <c r="J67" s="28"/>
      <c r="K67" s="28"/>
      <c r="L67" s="28"/>
      <c r="M67" s="28"/>
      <c r="N67" s="28"/>
      <c r="O67" s="28"/>
      <c r="P67" s="23"/>
      <c r="Q67" s="23"/>
      <c r="R67" s="23"/>
      <c r="S67" s="23"/>
      <c r="T67" s="23"/>
      <c r="U67" s="23"/>
      <c r="V67" s="23"/>
      <c r="W67" s="869"/>
      <c r="X67" s="58" t="s">
        <v>39</v>
      </c>
      <c r="Y67" s="23"/>
      <c r="Z67" s="23"/>
      <c r="AA67" s="872"/>
      <c r="AB67" s="23" t="s">
        <v>40</v>
      </c>
      <c r="AC67" s="722" t="b">
        <f t="shared" ref="AC67:AC73" si="4">IF(W67="x",0,IF(Y67="x",1,IF(AA67="x",3)))</f>
        <v>0</v>
      </c>
      <c r="AD67" s="70">
        <v>1</v>
      </c>
      <c r="AE67" s="914"/>
      <c r="AF67" s="914"/>
      <c r="AG67" s="523">
        <v>1</v>
      </c>
      <c r="AH67" s="894"/>
    </row>
    <row r="68" spans="7:34" ht="15" customHeight="1" thickBot="1" x14ac:dyDescent="0.25">
      <c r="G68" s="167"/>
      <c r="H68" s="27" t="s">
        <v>70</v>
      </c>
      <c r="I68" s="28"/>
      <c r="J68" s="28"/>
      <c r="K68" s="28"/>
      <c r="L68" s="28"/>
      <c r="M68" s="28"/>
      <c r="N68" s="28"/>
      <c r="O68" s="28"/>
      <c r="P68" s="23"/>
      <c r="Q68" s="23"/>
      <c r="R68" s="23"/>
      <c r="S68" s="23"/>
      <c r="T68" s="23"/>
      <c r="U68" s="23"/>
      <c r="V68" s="23"/>
      <c r="W68" s="868"/>
      <c r="X68" s="58" t="s">
        <v>39</v>
      </c>
      <c r="Y68" s="28"/>
      <c r="Z68" s="23"/>
      <c r="AA68" s="870"/>
      <c r="AB68" s="23" t="s">
        <v>40</v>
      </c>
      <c r="AC68" s="722" t="b">
        <f t="shared" si="4"/>
        <v>0</v>
      </c>
      <c r="AD68" s="70">
        <v>1</v>
      </c>
      <c r="AE68" s="914"/>
      <c r="AF68" s="914"/>
      <c r="AG68" s="523">
        <v>1</v>
      </c>
      <c r="AH68" s="894"/>
    </row>
    <row r="69" spans="7:34" ht="15" customHeight="1" thickBot="1" x14ac:dyDescent="0.25">
      <c r="G69" s="167"/>
      <c r="H69" s="27" t="s">
        <v>71</v>
      </c>
      <c r="I69" s="28"/>
      <c r="J69" s="28"/>
      <c r="K69" s="28"/>
      <c r="L69" s="28"/>
      <c r="M69" s="28"/>
      <c r="N69" s="28"/>
      <c r="O69" s="28"/>
      <c r="P69" s="23"/>
      <c r="Q69" s="23"/>
      <c r="R69" s="23"/>
      <c r="S69" s="23"/>
      <c r="T69" s="23"/>
      <c r="U69" s="23"/>
      <c r="V69" s="23"/>
      <c r="W69" s="868"/>
      <c r="X69" s="58" t="s">
        <v>39</v>
      </c>
      <c r="Y69" s="28"/>
      <c r="Z69" s="23"/>
      <c r="AA69" s="870"/>
      <c r="AB69" s="23" t="s">
        <v>40</v>
      </c>
      <c r="AC69" s="722" t="b">
        <f t="shared" si="4"/>
        <v>0</v>
      </c>
      <c r="AD69" s="70">
        <v>1</v>
      </c>
      <c r="AE69" s="914"/>
      <c r="AF69" s="914"/>
      <c r="AG69" s="523">
        <v>1</v>
      </c>
      <c r="AH69" s="894"/>
    </row>
    <row r="70" spans="7:34" ht="15" customHeight="1" thickBot="1" x14ac:dyDescent="0.25">
      <c r="G70" s="167"/>
      <c r="H70" s="27" t="s">
        <v>72</v>
      </c>
      <c r="I70" s="28"/>
      <c r="J70" s="28"/>
      <c r="K70" s="28"/>
      <c r="L70" s="28"/>
      <c r="M70" s="28"/>
      <c r="N70" s="28"/>
      <c r="O70" s="28"/>
      <c r="P70" s="23"/>
      <c r="Q70" s="23"/>
      <c r="R70" s="23"/>
      <c r="S70" s="23"/>
      <c r="T70" s="23"/>
      <c r="U70" s="23"/>
      <c r="V70" s="23"/>
      <c r="W70" s="868"/>
      <c r="X70" s="58" t="s">
        <v>39</v>
      </c>
      <c r="Y70" s="28"/>
      <c r="Z70" s="23"/>
      <c r="AA70" s="870"/>
      <c r="AB70" s="23" t="s">
        <v>40</v>
      </c>
      <c r="AC70" s="722" t="b">
        <f t="shared" si="4"/>
        <v>0</v>
      </c>
      <c r="AD70" s="70">
        <v>1</v>
      </c>
      <c r="AE70" s="927"/>
      <c r="AF70" s="914"/>
      <c r="AG70" s="523">
        <v>2</v>
      </c>
      <c r="AH70" s="894"/>
    </row>
    <row r="71" spans="7:34" ht="15" customHeight="1" thickBot="1" x14ac:dyDescent="0.25">
      <c r="G71" s="167"/>
      <c r="H71" s="27" t="s">
        <v>73</v>
      </c>
      <c r="I71" s="28"/>
      <c r="J71" s="28"/>
      <c r="K71" s="28"/>
      <c r="L71" s="28"/>
      <c r="M71" s="28"/>
      <c r="N71" s="28"/>
      <c r="O71" s="28"/>
      <c r="P71" s="23"/>
      <c r="Q71" s="23"/>
      <c r="R71" s="23"/>
      <c r="S71" s="23"/>
      <c r="T71" s="23"/>
      <c r="U71" s="23"/>
      <c r="V71" s="23"/>
      <c r="W71" s="868"/>
      <c r="X71" s="58" t="s">
        <v>39</v>
      </c>
      <c r="Y71" s="28"/>
      <c r="Z71" s="23"/>
      <c r="AA71" s="870"/>
      <c r="AB71" s="23" t="s">
        <v>40</v>
      </c>
      <c r="AC71" s="722" t="b">
        <f t="shared" si="4"/>
        <v>0</v>
      </c>
      <c r="AD71" s="70">
        <v>1</v>
      </c>
      <c r="AE71" s="914"/>
      <c r="AF71" s="914"/>
      <c r="AG71" s="523">
        <v>2</v>
      </c>
      <c r="AH71" s="894"/>
    </row>
    <row r="72" spans="7:34" ht="15" customHeight="1" thickBot="1" x14ac:dyDescent="0.25">
      <c r="G72" s="167"/>
      <c r="H72" s="27" t="s">
        <v>74</v>
      </c>
      <c r="I72" s="28"/>
      <c r="J72" s="28"/>
      <c r="K72" s="28"/>
      <c r="L72" s="28"/>
      <c r="M72" s="28"/>
      <c r="N72" s="28"/>
      <c r="O72" s="28"/>
      <c r="P72" s="23"/>
      <c r="Q72" s="23"/>
      <c r="R72" s="23"/>
      <c r="S72" s="23"/>
      <c r="T72" s="23"/>
      <c r="U72" s="23"/>
      <c r="V72" s="23"/>
      <c r="W72" s="868"/>
      <c r="X72" s="58" t="s">
        <v>39</v>
      </c>
      <c r="Y72" s="293"/>
      <c r="Z72" s="23"/>
      <c r="AA72" s="870"/>
      <c r="AB72" s="23" t="s">
        <v>40</v>
      </c>
      <c r="AC72" s="722" t="b">
        <f t="shared" si="4"/>
        <v>0</v>
      </c>
      <c r="AD72" s="70">
        <v>1</v>
      </c>
      <c r="AE72" s="914"/>
      <c r="AF72" s="914"/>
      <c r="AG72" s="523">
        <v>2</v>
      </c>
      <c r="AH72" s="894"/>
    </row>
    <row r="73" spans="7:34" ht="15" customHeight="1" thickBot="1" x14ac:dyDescent="0.25">
      <c r="H73" s="27" t="s">
        <v>16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868"/>
      <c r="X73" s="28" t="s">
        <v>60</v>
      </c>
      <c r="Y73" s="872"/>
      <c r="Z73" s="294" t="s">
        <v>603</v>
      </c>
      <c r="AA73" s="870"/>
      <c r="AB73" s="59" t="s">
        <v>61</v>
      </c>
      <c r="AC73" s="722" t="b">
        <f t="shared" si="4"/>
        <v>0</v>
      </c>
      <c r="AD73" s="70">
        <v>2</v>
      </c>
      <c r="AE73" s="914"/>
      <c r="AF73" s="927"/>
      <c r="AG73" s="523">
        <v>3</v>
      </c>
      <c r="AH73" s="894"/>
    </row>
    <row r="74" spans="7:34" ht="15" customHeight="1" thickBot="1" x14ac:dyDescent="0.25">
      <c r="H74" s="27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0"/>
      <c r="X74" s="28"/>
      <c r="Y74" s="23"/>
      <c r="Z74" s="23"/>
      <c r="AA74" s="713"/>
      <c r="AB74" s="28"/>
      <c r="AC74" s="383"/>
      <c r="AD74" s="710"/>
      <c r="AE74" s="163"/>
      <c r="AF74" s="163"/>
      <c r="AG74" s="163"/>
      <c r="AH74" s="911"/>
    </row>
    <row r="75" spans="7:34" ht="15" customHeight="1" thickBot="1" x14ac:dyDescent="0.25">
      <c r="H75" s="1158" t="s">
        <v>63</v>
      </c>
      <c r="I75" s="1159"/>
      <c r="J75" s="1159"/>
      <c r="K75" s="1159"/>
      <c r="L75" s="1159"/>
      <c r="M75" s="1159"/>
      <c r="N75" s="1159"/>
      <c r="O75" s="1159"/>
      <c r="P75" s="1159"/>
      <c r="Q75" s="1160"/>
      <c r="R75" s="341"/>
      <c r="S75" s="327"/>
      <c r="T75" s="327"/>
      <c r="U75" s="327"/>
      <c r="V75" s="340"/>
      <c r="W75" s="281"/>
      <c r="X75" s="28"/>
      <c r="Y75" s="28"/>
      <c r="Z75" s="28"/>
      <c r="AA75" s="261"/>
      <c r="AB75" s="867"/>
      <c r="AC75" s="449">
        <f>(AC76*AD76+AC77*AD77+AC78*AD78+AC79*AD79+AC80*AD80+AC81*AD81+AC82*AD82)/(AD76+AD77+AD78+AD79+AD80+AD81+AD82)</f>
        <v>0</v>
      </c>
      <c r="AD75" s="912">
        <v>3</v>
      </c>
      <c r="AE75" s="162"/>
      <c r="AF75" s="162"/>
      <c r="AG75" s="162"/>
      <c r="AH75" s="893"/>
    </row>
    <row r="76" spans="7:34" ht="15" customHeight="1" thickBot="1" x14ac:dyDescent="0.25">
      <c r="G76" s="167"/>
      <c r="H76" s="26" t="s">
        <v>69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868"/>
      <c r="X76" s="58" t="s">
        <v>39</v>
      </c>
      <c r="Y76" s="28"/>
      <c r="Z76" s="23"/>
      <c r="AA76" s="870"/>
      <c r="AB76" s="23" t="s">
        <v>40</v>
      </c>
      <c r="AC76" s="722" t="b">
        <f t="shared" ref="AC76:AC82" si="5">IF(W76="x",0,IF(Y76="x",1,IF(AA76="x",3)))</f>
        <v>0</v>
      </c>
      <c r="AD76" s="70">
        <v>1</v>
      </c>
      <c r="AE76" s="927"/>
      <c r="AF76" s="914"/>
      <c r="AG76" s="523">
        <v>3</v>
      </c>
      <c r="AH76" s="894"/>
    </row>
    <row r="77" spans="7:34" ht="15" customHeight="1" thickBot="1" x14ac:dyDescent="0.25">
      <c r="G77" s="167"/>
      <c r="H77" s="27" t="s">
        <v>70</v>
      </c>
      <c r="I77" s="28"/>
      <c r="J77" s="28"/>
      <c r="K77" s="28"/>
      <c r="L77" s="28"/>
      <c r="M77" s="28"/>
      <c r="N77" s="28"/>
      <c r="O77" s="28"/>
      <c r="P77" s="28"/>
      <c r="Q77" s="23"/>
      <c r="R77" s="23"/>
      <c r="S77" s="23"/>
      <c r="T77" s="23"/>
      <c r="U77" s="23"/>
      <c r="V77" s="23"/>
      <c r="W77" s="868"/>
      <c r="X77" s="58" t="s">
        <v>39</v>
      </c>
      <c r="Y77" s="28"/>
      <c r="Z77" s="23"/>
      <c r="AA77" s="870"/>
      <c r="AB77" s="23" t="s">
        <v>40</v>
      </c>
      <c r="AC77" s="722" t="b">
        <f t="shared" si="5"/>
        <v>0</v>
      </c>
      <c r="AD77" s="70">
        <v>1</v>
      </c>
      <c r="AE77" s="914"/>
      <c r="AF77" s="914"/>
      <c r="AG77" s="523">
        <v>2</v>
      </c>
      <c r="AH77" s="894"/>
    </row>
    <row r="78" spans="7:34" ht="15" customHeight="1" thickBot="1" x14ac:dyDescent="0.25">
      <c r="G78" s="167"/>
      <c r="H78" s="27" t="s">
        <v>71</v>
      </c>
      <c r="I78" s="28"/>
      <c r="J78" s="28"/>
      <c r="K78" s="28"/>
      <c r="L78" s="28"/>
      <c r="M78" s="28"/>
      <c r="N78" s="28"/>
      <c r="O78" s="28"/>
      <c r="P78" s="28"/>
      <c r="Q78" s="23"/>
      <c r="R78" s="23"/>
      <c r="S78" s="23"/>
      <c r="T78" s="23"/>
      <c r="U78" s="23"/>
      <c r="V78" s="23"/>
      <c r="W78" s="868"/>
      <c r="X78" s="58" t="s">
        <v>39</v>
      </c>
      <c r="Y78" s="28"/>
      <c r="Z78" s="23"/>
      <c r="AA78" s="870"/>
      <c r="AB78" s="23" t="s">
        <v>40</v>
      </c>
      <c r="AC78" s="722" t="b">
        <f t="shared" si="5"/>
        <v>0</v>
      </c>
      <c r="AD78" s="70">
        <v>1</v>
      </c>
      <c r="AE78" s="914"/>
      <c r="AF78" s="927"/>
      <c r="AG78" s="523">
        <v>2</v>
      </c>
      <c r="AH78" s="894"/>
    </row>
    <row r="79" spans="7:34" ht="15" customHeight="1" thickBot="1" x14ac:dyDescent="0.25">
      <c r="G79" s="167"/>
      <c r="H79" s="27" t="s">
        <v>72</v>
      </c>
      <c r="I79" s="28"/>
      <c r="J79" s="28"/>
      <c r="K79" s="28"/>
      <c r="L79" s="28"/>
      <c r="M79" s="28"/>
      <c r="N79" s="28"/>
      <c r="O79" s="28"/>
      <c r="P79" s="28"/>
      <c r="Q79" s="23"/>
      <c r="R79" s="23"/>
      <c r="S79" s="23"/>
      <c r="T79" s="23"/>
      <c r="U79" s="23"/>
      <c r="V79" s="23"/>
      <c r="W79" s="868"/>
      <c r="X79" s="58" t="s">
        <v>39</v>
      </c>
      <c r="Y79" s="28"/>
      <c r="Z79" s="23"/>
      <c r="AA79" s="870"/>
      <c r="AB79" s="23" t="s">
        <v>40</v>
      </c>
      <c r="AC79" s="722" t="b">
        <f t="shared" si="5"/>
        <v>0</v>
      </c>
      <c r="AD79" s="70">
        <v>1</v>
      </c>
      <c r="AE79" s="914"/>
      <c r="AF79" s="927"/>
      <c r="AG79" s="523">
        <v>2</v>
      </c>
      <c r="AH79" s="894"/>
    </row>
    <row r="80" spans="7:34" ht="15" customHeight="1" thickBot="1" x14ac:dyDescent="0.25">
      <c r="G80" s="167"/>
      <c r="H80" s="27" t="s">
        <v>73</v>
      </c>
      <c r="I80" s="28"/>
      <c r="J80" s="28"/>
      <c r="K80" s="28"/>
      <c r="L80" s="28"/>
      <c r="M80" s="28"/>
      <c r="N80" s="28"/>
      <c r="O80" s="28"/>
      <c r="P80" s="28"/>
      <c r="Q80" s="23"/>
      <c r="R80" s="23"/>
      <c r="S80" s="23"/>
      <c r="T80" s="23"/>
      <c r="U80" s="23"/>
      <c r="V80" s="23"/>
      <c r="W80" s="868"/>
      <c r="X80" s="58" t="s">
        <v>39</v>
      </c>
      <c r="Y80" s="20"/>
      <c r="Z80" s="23"/>
      <c r="AA80" s="870"/>
      <c r="AB80" s="23" t="s">
        <v>40</v>
      </c>
      <c r="AC80" s="722" t="b">
        <f t="shared" si="5"/>
        <v>0</v>
      </c>
      <c r="AD80" s="70">
        <v>1</v>
      </c>
      <c r="AE80" s="914"/>
      <c r="AF80" s="914"/>
      <c r="AG80" s="523">
        <v>2</v>
      </c>
      <c r="AH80" s="894"/>
    </row>
    <row r="81" spans="7:34" ht="15" customHeight="1" thickBot="1" x14ac:dyDescent="0.25">
      <c r="G81" s="167"/>
      <c r="H81" s="27" t="s">
        <v>74</v>
      </c>
      <c r="I81" s="28"/>
      <c r="J81" s="28"/>
      <c r="K81" s="28"/>
      <c r="L81" s="28"/>
      <c r="M81" s="28"/>
      <c r="N81" s="28"/>
      <c r="O81" s="28"/>
      <c r="P81" s="28"/>
      <c r="Q81" s="23"/>
      <c r="R81" s="23"/>
      <c r="S81" s="23"/>
      <c r="T81" s="23"/>
      <c r="U81" s="23"/>
      <c r="V81" s="23"/>
      <c r="W81" s="868"/>
      <c r="X81" s="58" t="s">
        <v>39</v>
      </c>
      <c r="Y81" s="28"/>
      <c r="Z81" s="23"/>
      <c r="AA81" s="870"/>
      <c r="AB81" s="23" t="s">
        <v>40</v>
      </c>
      <c r="AC81" s="722" t="b">
        <f t="shared" si="5"/>
        <v>0</v>
      </c>
      <c r="AD81" s="70">
        <v>1</v>
      </c>
      <c r="AE81" s="914"/>
      <c r="AF81" s="914"/>
      <c r="AG81" s="523">
        <v>2</v>
      </c>
      <c r="AH81" s="894"/>
    </row>
    <row r="82" spans="7:34" ht="15" customHeight="1" thickBot="1" x14ac:dyDescent="0.25">
      <c r="H82" s="27" t="s">
        <v>16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868"/>
      <c r="X82" s="28" t="s">
        <v>60</v>
      </c>
      <c r="Y82" s="227"/>
      <c r="Z82" s="294"/>
      <c r="AA82" s="870"/>
      <c r="AB82" s="215" t="s">
        <v>58</v>
      </c>
      <c r="AC82" s="722" t="b">
        <f t="shared" si="5"/>
        <v>0</v>
      </c>
      <c r="AD82" s="70">
        <v>2</v>
      </c>
      <c r="AE82" s="914"/>
      <c r="AF82" s="914"/>
      <c r="AG82" s="523">
        <v>3</v>
      </c>
      <c r="AH82" s="894"/>
    </row>
    <row r="83" spans="7:34" ht="15" customHeight="1" thickTop="1" thickBot="1" x14ac:dyDescent="0.25">
      <c r="H83" s="95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141"/>
      <c r="X83" s="97"/>
      <c r="Y83" s="96"/>
      <c r="Z83" s="94" t="s">
        <v>346</v>
      </c>
      <c r="AA83" s="141"/>
      <c r="AB83" s="94"/>
      <c r="AC83" s="121">
        <f>(AC66*AD66+AC75*AD75)/(AD66+AD75)</f>
        <v>0</v>
      </c>
      <c r="AD83" s="731">
        <v>2</v>
      </c>
      <c r="AE83" s="923" t="str">
        <f>COUNTA(AE67:AE82)&amp;"/"&amp;14</f>
        <v>0/14</v>
      </c>
      <c r="AF83" s="923" t="str">
        <f>COUNTA(AF67:AF82)&amp;"/"&amp;14</f>
        <v>0/14</v>
      </c>
      <c r="AG83" s="174"/>
      <c r="AH83" s="98"/>
    </row>
    <row r="84" spans="7:34" ht="15" customHeight="1" thickTop="1" x14ac:dyDescent="0.2">
      <c r="H84" s="222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8"/>
      <c r="X84" s="15"/>
      <c r="Y84" s="6"/>
      <c r="Z84" s="114"/>
      <c r="AA84" s="108"/>
      <c r="AB84" s="114"/>
      <c r="AC84" s="115"/>
      <c r="AD84" s="115"/>
      <c r="AE84" s="225"/>
      <c r="AF84" s="225"/>
      <c r="AG84" s="224"/>
      <c r="AH84" s="6"/>
    </row>
    <row r="85" spans="7:34" ht="15" customHeight="1" thickBot="1" x14ac:dyDescent="0.3">
      <c r="G85" s="3" t="s">
        <v>1165</v>
      </c>
      <c r="AE85" s="167"/>
      <c r="AF85" s="167"/>
      <c r="AG85" s="709"/>
    </row>
    <row r="86" spans="7:34" ht="15" customHeight="1" thickTop="1" thickBot="1" x14ac:dyDescent="0.25">
      <c r="H86" s="1107" t="s">
        <v>0</v>
      </c>
      <c r="I86" s="1108"/>
      <c r="J86" s="1108"/>
      <c r="K86" s="1108"/>
      <c r="L86" s="1108"/>
      <c r="M86" s="1108"/>
      <c r="N86" s="1108"/>
      <c r="O86" s="1108"/>
      <c r="P86" s="1108"/>
      <c r="Q86" s="1108"/>
      <c r="R86" s="1108"/>
      <c r="S86" s="1108"/>
      <c r="T86" s="1108"/>
      <c r="U86" s="1108"/>
      <c r="V86" s="1108"/>
      <c r="W86" s="11">
        <v>0</v>
      </c>
      <c r="X86" s="57"/>
      <c r="Y86" s="11">
        <v>1</v>
      </c>
      <c r="Z86" s="57"/>
      <c r="AA86" s="11">
        <v>3</v>
      </c>
      <c r="AB86" s="43"/>
      <c r="AC86" s="14" t="s">
        <v>18</v>
      </c>
      <c r="AD86" s="14" t="s">
        <v>1</v>
      </c>
      <c r="AE86" s="4" t="s">
        <v>390</v>
      </c>
      <c r="AF86" s="14" t="s">
        <v>389</v>
      </c>
      <c r="AG86" s="14" t="s">
        <v>1060</v>
      </c>
      <c r="AH86" s="60" t="s">
        <v>2</v>
      </c>
    </row>
    <row r="87" spans="7:34" s="167" customFormat="1" ht="15" customHeight="1" thickTop="1" thickBot="1" x14ac:dyDescent="0.25">
      <c r="H87" s="1156" t="s">
        <v>601</v>
      </c>
      <c r="I87" s="1157"/>
      <c r="J87" s="1157"/>
      <c r="K87" s="1157"/>
      <c r="L87" s="1157"/>
      <c r="M87" s="1157"/>
      <c r="N87" s="1157"/>
      <c r="O87" s="1157"/>
      <c r="P87" s="1157"/>
      <c r="Q87" s="1157"/>
      <c r="R87" s="1157"/>
      <c r="S87" s="1157"/>
      <c r="T87" s="332"/>
      <c r="U87" s="332"/>
      <c r="V87" s="332"/>
      <c r="W87" s="868"/>
      <c r="X87" s="291" t="s">
        <v>39</v>
      </c>
      <c r="Y87" s="573"/>
      <c r="Z87" s="573"/>
      <c r="AA87" s="870"/>
      <c r="AB87" s="386" t="s">
        <v>40</v>
      </c>
      <c r="AC87" s="722" t="b">
        <f t="shared" ref="AC87:AC89" si="6">IF(W87="x",0,IF(Y87="x",1,IF(AA87="x",3)))</f>
        <v>0</v>
      </c>
      <c r="AD87" s="161">
        <v>1</v>
      </c>
      <c r="AE87" s="924"/>
      <c r="AF87" s="924"/>
      <c r="AG87" s="161">
        <v>38</v>
      </c>
      <c r="AH87" s="892"/>
    </row>
    <row r="88" spans="7:34" s="167" customFormat="1" ht="15" customHeight="1" thickBot="1" x14ac:dyDescent="0.25">
      <c r="H88" s="204" t="s">
        <v>15</v>
      </c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868"/>
      <c r="X88" s="64" t="s">
        <v>34</v>
      </c>
      <c r="Y88" s="51"/>
      <c r="Z88" s="64"/>
      <c r="AA88" s="870"/>
      <c r="AB88" s="64" t="s">
        <v>35</v>
      </c>
      <c r="AC88" s="722" t="b">
        <f t="shared" si="6"/>
        <v>0</v>
      </c>
      <c r="AD88" s="163">
        <v>1</v>
      </c>
      <c r="AE88" s="914"/>
      <c r="AF88" s="914"/>
      <c r="AG88" s="523">
        <v>2</v>
      </c>
      <c r="AH88" s="894"/>
    </row>
    <row r="89" spans="7:34" s="167" customFormat="1" ht="15" customHeight="1" thickBot="1" x14ac:dyDescent="0.25">
      <c r="H89" s="204" t="s">
        <v>602</v>
      </c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868"/>
      <c r="X89" s="295" t="s">
        <v>24</v>
      </c>
      <c r="Y89" s="574"/>
      <c r="Z89" s="73"/>
      <c r="AA89" s="870"/>
      <c r="AB89" s="295" t="s">
        <v>25</v>
      </c>
      <c r="AC89" s="722" t="b">
        <f t="shared" si="6"/>
        <v>0</v>
      </c>
      <c r="AD89" s="163">
        <v>1</v>
      </c>
      <c r="AE89" s="914"/>
      <c r="AF89" s="914"/>
      <c r="AG89" s="163">
        <v>38</v>
      </c>
      <c r="AH89" s="894"/>
    </row>
    <row r="90" spans="7:34" ht="15" customHeight="1" thickTop="1" thickBot="1" x14ac:dyDescent="0.25">
      <c r="H90" s="95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141"/>
      <c r="X90" s="99" t="s">
        <v>1166</v>
      </c>
      <c r="Y90" s="96"/>
      <c r="Z90" s="97"/>
      <c r="AA90" s="141"/>
      <c r="AB90" s="103"/>
      <c r="AC90" s="121">
        <f>(AC87*AD87+AC88*AD88+AC89*AD89)/(AD87+AD88+AD89)</f>
        <v>0</v>
      </c>
      <c r="AD90" s="731">
        <v>3</v>
      </c>
      <c r="AE90" s="923" t="str">
        <f>COUNTA(AE87:AE89)&amp;"/"&amp;3</f>
        <v>0/3</v>
      </c>
      <c r="AF90" s="923" t="str">
        <f>COUNTA(AF87:AF89)&amp;"/"&amp;3</f>
        <v>0/3</v>
      </c>
      <c r="AG90" s="174"/>
      <c r="AH90" s="98"/>
    </row>
    <row r="91" spans="7:34" ht="15" customHeight="1" thickTop="1" x14ac:dyDescent="0.2">
      <c r="AE91" s="167"/>
      <c r="AF91" s="167"/>
      <c r="AG91" s="709"/>
    </row>
    <row r="92" spans="7:34" ht="15" customHeight="1" thickBot="1" x14ac:dyDescent="0.25">
      <c r="AE92" s="167"/>
      <c r="AF92" s="167"/>
      <c r="AG92" s="709"/>
    </row>
    <row r="93" spans="7:34" ht="15" customHeight="1" thickTop="1" thickBot="1" x14ac:dyDescent="0.25">
      <c r="X93" s="92"/>
      <c r="Y93" s="5"/>
      <c r="Z93" s="5"/>
      <c r="AA93" s="264"/>
      <c r="AB93" s="5"/>
      <c r="AC93" s="138" t="s">
        <v>18</v>
      </c>
      <c r="AD93" s="85" t="s">
        <v>1</v>
      </c>
      <c r="AE93" s="159" t="s">
        <v>390</v>
      </c>
      <c r="AF93" s="60" t="s">
        <v>389</v>
      </c>
      <c r="AG93" s="115"/>
    </row>
    <row r="94" spans="7:34" ht="15" customHeight="1" thickTop="1" thickBot="1" x14ac:dyDescent="0.3">
      <c r="X94" s="101" t="s">
        <v>355</v>
      </c>
      <c r="Y94" s="6"/>
      <c r="Z94" s="6"/>
      <c r="AA94" s="108"/>
      <c r="AB94" s="6"/>
      <c r="AC94" s="121">
        <f>(AC83*AD83+AC10*AD10+AC33*AD33+AC55*AD55+AC62*AD62+AC90*AD90)/(AD83+AD10+AD33+AD55+AD62+AD90)</f>
        <v>0</v>
      </c>
      <c r="AD94" s="135">
        <v>2</v>
      </c>
      <c r="AE94" s="866" t="str">
        <f>(COUNTA(AE6:AE9)+COUNTA(AE14:AE31)+COUNTA(AE59:AE61)+COUNTA(AE67:AE82)+COUNTA(AE87:AE89))&amp;"/"&amp;57</f>
        <v>0/57</v>
      </c>
      <c r="AF94" s="866" t="str">
        <f>(COUNTA(AF6:AF9)+COUNTA(AF14:AF31)+COUNTA(AF59:AF61)+COUNTA(AF67:AF82)+COUNTA(AF87:AF89))&amp;"/"&amp;57</f>
        <v>0/57</v>
      </c>
      <c r="AG94" s="521"/>
    </row>
    <row r="95" spans="7:34" ht="15" customHeight="1" thickTop="1" thickBot="1" x14ac:dyDescent="0.25">
      <c r="X95" s="45"/>
      <c r="Y95" s="8"/>
      <c r="Z95" s="8"/>
      <c r="AA95" s="136"/>
      <c r="AB95" s="8"/>
      <c r="AC95" s="136"/>
      <c r="AD95" s="136"/>
      <c r="AE95" s="141"/>
      <c r="AF95" s="172"/>
      <c r="AG95" s="108"/>
    </row>
    <row r="96" spans="7:34" ht="15" customHeight="1" thickTop="1" x14ac:dyDescent="0.2"/>
    <row r="97" spans="29:33" ht="15" customHeight="1" thickBot="1" x14ac:dyDescent="0.25">
      <c r="AC97" s="1116" t="s">
        <v>394</v>
      </c>
      <c r="AD97" s="1117"/>
      <c r="AE97" s="1117"/>
      <c r="AF97" s="1118"/>
      <c r="AG97" s="115"/>
    </row>
    <row r="98" spans="29:33" ht="15" customHeight="1" thickTop="1" thickBot="1" x14ac:dyDescent="0.25">
      <c r="AC98" s="187"/>
      <c r="AD98" s="1119">
        <f>Übersicht!U23</f>
        <v>0</v>
      </c>
      <c r="AE98" s="1120"/>
      <c r="AF98" s="188"/>
      <c r="AG98" s="108"/>
    </row>
    <row r="99" spans="29:33" ht="15" customHeight="1" thickTop="1" x14ac:dyDescent="0.2"/>
  </sheetData>
  <sheetProtection password="EF30" sheet="1" selectLockedCells="1"/>
  <customSheetViews>
    <customSheetView guid="{09FC77BA-5E56-4CC2-A2B9-223DC8DC59BC}" showGridLines="0">
      <selection activeCell="AL16" sqref="AL16"/>
      <rowBreaks count="1" manualBreakCount="1">
        <brk id="55" max="38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21">
    <mergeCell ref="AH1:AH2"/>
    <mergeCell ref="H5:V5"/>
    <mergeCell ref="W66:AB66"/>
    <mergeCell ref="H40:V40"/>
    <mergeCell ref="H54:V54"/>
    <mergeCell ref="H66:P66"/>
    <mergeCell ref="B2:C2"/>
    <mergeCell ref="B5:C5"/>
    <mergeCell ref="H65:V65"/>
    <mergeCell ref="H58:V58"/>
    <mergeCell ref="H13:V13"/>
    <mergeCell ref="H14:V15"/>
    <mergeCell ref="AC97:AF97"/>
    <mergeCell ref="AD98:AE98"/>
    <mergeCell ref="H18:V18"/>
    <mergeCell ref="H36:V36"/>
    <mergeCell ref="H37:P37"/>
    <mergeCell ref="H39:V39"/>
    <mergeCell ref="H86:V86"/>
    <mergeCell ref="H87:S87"/>
    <mergeCell ref="H75:Q75"/>
  </mergeCells>
  <conditionalFormatting sqref="AC83">
    <cfRule type="cellIs" dxfId="1269" priority="89" stopIfTrue="1" operator="between">
      <formula>0</formula>
      <formula>0.99</formula>
    </cfRule>
    <cfRule type="cellIs" dxfId="1268" priority="90" stopIfTrue="1" operator="between">
      <formula>1</formula>
      <formula>1.99</formula>
    </cfRule>
    <cfRule type="cellIs" dxfId="1267" priority="91" stopIfTrue="1" operator="between">
      <formula>2</formula>
      <formula>3</formula>
    </cfRule>
  </conditionalFormatting>
  <conditionalFormatting sqref="AC66">
    <cfRule type="cellIs" dxfId="1266" priority="86" stopIfTrue="1" operator="between">
      <formula>0</formula>
      <formula>0.99</formula>
    </cfRule>
    <cfRule type="cellIs" dxfId="1265" priority="87" stopIfTrue="1" operator="between">
      <formula>1</formula>
      <formula>1.99</formula>
    </cfRule>
    <cfRule type="cellIs" dxfId="1264" priority="88" stopIfTrue="1" operator="between">
      <formula>2</formula>
      <formula>3</formula>
    </cfRule>
  </conditionalFormatting>
  <conditionalFormatting sqref="AC75">
    <cfRule type="cellIs" dxfId="1263" priority="83" stopIfTrue="1" operator="between">
      <formula>0</formula>
      <formula>0.99</formula>
    </cfRule>
    <cfRule type="cellIs" dxfId="1262" priority="84" stopIfTrue="1" operator="between">
      <formula>1</formula>
      <formula>1.99</formula>
    </cfRule>
    <cfRule type="cellIs" dxfId="1261" priority="85" stopIfTrue="1" operator="between">
      <formula>2</formula>
      <formula>3</formula>
    </cfRule>
  </conditionalFormatting>
  <conditionalFormatting sqref="AC62">
    <cfRule type="cellIs" dxfId="1260" priority="80" stopIfTrue="1" operator="between">
      <formula>0</formula>
      <formula>0.99</formula>
    </cfRule>
    <cfRule type="cellIs" dxfId="1259" priority="81" stopIfTrue="1" operator="between">
      <formula>1</formula>
      <formula>1.99</formula>
    </cfRule>
    <cfRule type="cellIs" dxfId="1258" priority="82" stopIfTrue="1" operator="between">
      <formula>2</formula>
      <formula>3</formula>
    </cfRule>
  </conditionalFormatting>
  <conditionalFormatting sqref="AC33">
    <cfRule type="cellIs" dxfId="1257" priority="77" stopIfTrue="1" operator="between">
      <formula>0</formula>
      <formula>0.99</formula>
    </cfRule>
    <cfRule type="cellIs" dxfId="1256" priority="78" stopIfTrue="1" operator="between">
      <formula>1</formula>
      <formula>1.99</formula>
    </cfRule>
    <cfRule type="cellIs" dxfId="1255" priority="79" stopIfTrue="1" operator="between">
      <formula>2</formula>
      <formula>3</formula>
    </cfRule>
  </conditionalFormatting>
  <conditionalFormatting sqref="AC55">
    <cfRule type="cellIs" dxfId="1254" priority="74" stopIfTrue="1" operator="between">
      <formula>0</formula>
      <formula>0.99</formula>
    </cfRule>
    <cfRule type="cellIs" dxfId="1253" priority="75" stopIfTrue="1" operator="between">
      <formula>1</formula>
      <formula>1.99</formula>
    </cfRule>
    <cfRule type="cellIs" dxfId="1252" priority="76" stopIfTrue="1" operator="between">
      <formula>2</formula>
      <formula>3</formula>
    </cfRule>
  </conditionalFormatting>
  <conditionalFormatting sqref="AC94">
    <cfRule type="cellIs" dxfId="1251" priority="71" stopIfTrue="1" operator="between">
      <formula>0</formula>
      <formula>0.99</formula>
    </cfRule>
    <cfRule type="cellIs" dxfId="1250" priority="72" stopIfTrue="1" operator="between">
      <formula>1</formula>
      <formula>1.99</formula>
    </cfRule>
    <cfRule type="cellIs" dxfId="1249" priority="73" stopIfTrue="1" operator="between">
      <formula>2</formula>
      <formula>3</formula>
    </cfRule>
  </conditionalFormatting>
  <conditionalFormatting sqref="B2">
    <cfRule type="cellIs" dxfId="1248" priority="68" stopIfTrue="1" operator="between">
      <formula>0</formula>
      <formula>0.99</formula>
    </cfRule>
    <cfRule type="cellIs" dxfId="1247" priority="69" stopIfTrue="1" operator="between">
      <formula>1</formula>
      <formula>1.99</formula>
    </cfRule>
    <cfRule type="cellIs" dxfId="1246" priority="70" stopIfTrue="1" operator="between">
      <formula>2</formula>
      <formula>3</formula>
    </cfRule>
  </conditionalFormatting>
  <conditionalFormatting sqref="AC10">
    <cfRule type="cellIs" dxfId="1245" priority="65" stopIfTrue="1" operator="between">
      <formula>0</formula>
      <formula>0.99</formula>
    </cfRule>
    <cfRule type="cellIs" dxfId="1244" priority="66" stopIfTrue="1" operator="between">
      <formula>1</formula>
      <formula>1.99</formula>
    </cfRule>
    <cfRule type="cellIs" dxfId="1243" priority="67" stopIfTrue="1" operator="between">
      <formula>2</formula>
      <formula>3</formula>
    </cfRule>
  </conditionalFormatting>
  <conditionalFormatting sqref="AC90">
    <cfRule type="cellIs" dxfId="1242" priority="62" stopIfTrue="1" operator="between">
      <formula>0</formula>
      <formula>0.99</formula>
    </cfRule>
    <cfRule type="cellIs" dxfId="1241" priority="63" stopIfTrue="1" operator="between">
      <formula>1</formula>
      <formula>1.99</formula>
    </cfRule>
    <cfRule type="cellIs" dxfId="1240" priority="64" stopIfTrue="1" operator="between">
      <formula>2</formula>
      <formula>3</formula>
    </cfRule>
  </conditionalFormatting>
  <conditionalFormatting sqref="AC6">
    <cfRule type="expression" dxfId="1239" priority="61">
      <formula>AC6=FALSE</formula>
    </cfRule>
  </conditionalFormatting>
  <conditionalFormatting sqref="AC7">
    <cfRule type="expression" dxfId="1238" priority="60">
      <formula>$AC$7=FALSE</formula>
    </cfRule>
  </conditionalFormatting>
  <conditionalFormatting sqref="AC8">
    <cfRule type="expression" dxfId="1237" priority="59">
      <formula>$AC$8=FALSE</formula>
    </cfRule>
  </conditionalFormatting>
  <conditionalFormatting sqref="AC9">
    <cfRule type="expression" dxfId="1236" priority="58">
      <formula>$AC$9=FALSE</formula>
    </cfRule>
  </conditionalFormatting>
  <conditionalFormatting sqref="AC15">
    <cfRule type="expression" dxfId="1235" priority="56">
      <formula>AC15=FALSE</formula>
    </cfRule>
  </conditionalFormatting>
  <conditionalFormatting sqref="AC16">
    <cfRule type="expression" dxfId="1234" priority="53">
      <formula>$AC$16=FALSE</formula>
    </cfRule>
  </conditionalFormatting>
  <conditionalFormatting sqref="AC19">
    <cfRule type="expression" dxfId="1233" priority="52">
      <formula>$AC$19=FALSE</formula>
    </cfRule>
  </conditionalFormatting>
  <conditionalFormatting sqref="AC20">
    <cfRule type="expression" dxfId="1232" priority="51">
      <formula>$AC$20=FALSE</formula>
    </cfRule>
  </conditionalFormatting>
  <conditionalFormatting sqref="AC21">
    <cfRule type="expression" dxfId="1231" priority="50">
      <formula>$AC$21=FALSE</formula>
    </cfRule>
  </conditionalFormatting>
  <conditionalFormatting sqref="AC22">
    <cfRule type="expression" dxfId="1230" priority="49">
      <formula>$AC$22=FALSE</formula>
    </cfRule>
  </conditionalFormatting>
  <conditionalFormatting sqref="AC23">
    <cfRule type="expression" dxfId="1229" priority="48">
      <formula>$AC$23=FALSE</formula>
    </cfRule>
  </conditionalFormatting>
  <conditionalFormatting sqref="AC24">
    <cfRule type="expression" dxfId="1228" priority="47">
      <formula>$AC$24=FALSE</formula>
    </cfRule>
  </conditionalFormatting>
  <conditionalFormatting sqref="AC25">
    <cfRule type="expression" dxfId="1227" priority="46">
      <formula>$AC$25=FALSE</formula>
    </cfRule>
  </conditionalFormatting>
  <conditionalFormatting sqref="AC26">
    <cfRule type="expression" dxfId="1226" priority="45">
      <formula>$AC$26=FALSE</formula>
    </cfRule>
  </conditionalFormatting>
  <conditionalFormatting sqref="AC27">
    <cfRule type="expression" dxfId="1225" priority="44">
      <formula>$AC$27=FALSE</formula>
    </cfRule>
  </conditionalFormatting>
  <conditionalFormatting sqref="AC28">
    <cfRule type="expression" dxfId="1224" priority="43">
      <formula>$AC$28=FALSE</formula>
    </cfRule>
  </conditionalFormatting>
  <conditionalFormatting sqref="AC29">
    <cfRule type="expression" dxfId="1223" priority="42">
      <formula>$AC$29=FALSE</formula>
    </cfRule>
  </conditionalFormatting>
  <conditionalFormatting sqref="AC30">
    <cfRule type="expression" dxfId="1222" priority="41">
      <formula>$AC$30=FALSE</formula>
    </cfRule>
  </conditionalFormatting>
  <conditionalFormatting sqref="AC31">
    <cfRule type="expression" dxfId="1221" priority="40">
      <formula>$AC$31=FALSE</formula>
    </cfRule>
  </conditionalFormatting>
  <conditionalFormatting sqref="AC32">
    <cfRule type="expression" dxfId="1220" priority="39">
      <formula>$AC$32=FALSE</formula>
    </cfRule>
  </conditionalFormatting>
  <conditionalFormatting sqref="AC38">
    <cfRule type="expression" dxfId="1219" priority="38">
      <formula>$AC$38=FALSE</formula>
    </cfRule>
  </conditionalFormatting>
  <conditionalFormatting sqref="AC37">
    <cfRule type="expression" dxfId="1218" priority="37">
      <formula>$AC$37=FALSE</formula>
    </cfRule>
  </conditionalFormatting>
  <conditionalFormatting sqref="AC39">
    <cfRule type="expression" dxfId="1217" priority="36">
      <formula>$AC$39=FALSE</formula>
    </cfRule>
  </conditionalFormatting>
  <conditionalFormatting sqref="AC41">
    <cfRule type="expression" dxfId="1216" priority="35">
      <formula>$AC$41=FALSE</formula>
    </cfRule>
  </conditionalFormatting>
  <conditionalFormatting sqref="AC42">
    <cfRule type="expression" dxfId="1215" priority="34">
      <formula>$AC$42=FALSE</formula>
    </cfRule>
  </conditionalFormatting>
  <conditionalFormatting sqref="AC43">
    <cfRule type="expression" dxfId="1214" priority="33">
      <formula>$AC$43=FALSE</formula>
    </cfRule>
  </conditionalFormatting>
  <conditionalFormatting sqref="AC44">
    <cfRule type="expression" dxfId="1213" priority="32">
      <formula>$AC$44=FALSE</formula>
    </cfRule>
  </conditionalFormatting>
  <conditionalFormatting sqref="AC45">
    <cfRule type="expression" dxfId="1212" priority="31">
      <formula>$AC$45=FALSE</formula>
    </cfRule>
  </conditionalFormatting>
  <conditionalFormatting sqref="AC46">
    <cfRule type="expression" dxfId="1211" priority="30">
      <formula>$AC$46=FALSE</formula>
    </cfRule>
  </conditionalFormatting>
  <conditionalFormatting sqref="AC47">
    <cfRule type="expression" dxfId="1210" priority="29">
      <formula>$AC$47=FALSE</formula>
    </cfRule>
  </conditionalFormatting>
  <conditionalFormatting sqref="AC48">
    <cfRule type="expression" dxfId="1209" priority="28">
      <formula>$AC$48=FALSE</formula>
    </cfRule>
  </conditionalFormatting>
  <conditionalFormatting sqref="AC49">
    <cfRule type="expression" dxfId="1208" priority="27">
      <formula>$AC$49=FALSE</formula>
    </cfRule>
  </conditionalFormatting>
  <conditionalFormatting sqref="AC50">
    <cfRule type="expression" dxfId="1207" priority="26">
      <formula>$AC$50=FALSE</formula>
    </cfRule>
  </conditionalFormatting>
  <conditionalFormatting sqref="AC51">
    <cfRule type="expression" dxfId="1206" priority="25">
      <formula>$AC$51=FALSE</formula>
    </cfRule>
  </conditionalFormatting>
  <conditionalFormatting sqref="AC52">
    <cfRule type="expression" dxfId="1205" priority="24">
      <formula>$AC$52=FALSE</formula>
    </cfRule>
  </conditionalFormatting>
  <conditionalFormatting sqref="AC53">
    <cfRule type="expression" dxfId="1204" priority="23">
      <formula>$AC$53=FALSE</formula>
    </cfRule>
  </conditionalFormatting>
  <conditionalFormatting sqref="AC54">
    <cfRule type="expression" dxfId="1203" priority="22">
      <formula>$AC$54=FALSE</formula>
    </cfRule>
  </conditionalFormatting>
  <conditionalFormatting sqref="AC59">
    <cfRule type="expression" dxfId="1202" priority="21">
      <formula>$AC$59=FALSE</formula>
    </cfRule>
  </conditionalFormatting>
  <conditionalFormatting sqref="AC60">
    <cfRule type="expression" dxfId="1201" priority="20">
      <formula>$AC$60=FALSE</formula>
    </cfRule>
  </conditionalFormatting>
  <conditionalFormatting sqref="AC61">
    <cfRule type="expression" dxfId="1200" priority="19">
      <formula>$AC$61=FALSE</formula>
    </cfRule>
  </conditionalFormatting>
  <conditionalFormatting sqref="AC67">
    <cfRule type="expression" dxfId="1199" priority="18">
      <formula>$AC$67=FALSE</formula>
    </cfRule>
  </conditionalFormatting>
  <conditionalFormatting sqref="AC68">
    <cfRule type="expression" dxfId="1198" priority="17">
      <formula>$AC$68=FALSE</formula>
    </cfRule>
  </conditionalFormatting>
  <conditionalFormatting sqref="AC69">
    <cfRule type="expression" dxfId="1197" priority="16">
      <formula>$AC$69=FALSE</formula>
    </cfRule>
  </conditionalFormatting>
  <conditionalFormatting sqref="AC70">
    <cfRule type="expression" dxfId="1196" priority="15">
      <formula>$AC$70=FALSE</formula>
    </cfRule>
  </conditionalFormatting>
  <conditionalFormatting sqref="AC71">
    <cfRule type="expression" dxfId="1195" priority="14">
      <formula>$AC$71=FALSE</formula>
    </cfRule>
  </conditionalFormatting>
  <conditionalFormatting sqref="AC72">
    <cfRule type="expression" dxfId="1194" priority="13">
      <formula>$AC$72=FALSE</formula>
    </cfRule>
  </conditionalFormatting>
  <conditionalFormatting sqref="AC73">
    <cfRule type="expression" dxfId="1193" priority="12">
      <formula>$AC$73=FALSE</formula>
    </cfRule>
  </conditionalFormatting>
  <conditionalFormatting sqref="AC76">
    <cfRule type="expression" dxfId="1192" priority="11">
      <formula>$AC$76=FALSE</formula>
    </cfRule>
  </conditionalFormatting>
  <conditionalFormatting sqref="AC77">
    <cfRule type="expression" dxfId="1191" priority="10">
      <formula>$AC$77=FALSE</formula>
    </cfRule>
  </conditionalFormatting>
  <conditionalFormatting sqref="AC78">
    <cfRule type="expression" dxfId="1190" priority="9">
      <formula>$AC$78=FALSE</formula>
    </cfRule>
  </conditionalFormatting>
  <conditionalFormatting sqref="AC79">
    <cfRule type="expression" dxfId="1189" priority="8">
      <formula>$AC$79=FALSE</formula>
    </cfRule>
  </conditionalFormatting>
  <conditionalFormatting sqref="AC80">
    <cfRule type="expression" dxfId="1188" priority="7">
      <formula>$AC$80=FALSE</formula>
    </cfRule>
  </conditionalFormatting>
  <conditionalFormatting sqref="AC81">
    <cfRule type="expression" dxfId="1187" priority="6">
      <formula>$AC$81=FALSE</formula>
    </cfRule>
  </conditionalFormatting>
  <conditionalFormatting sqref="AC82">
    <cfRule type="expression" dxfId="1186" priority="5">
      <formula>$AC$82=FALSE</formula>
    </cfRule>
  </conditionalFormatting>
  <conditionalFormatting sqref="AC88">
    <cfRule type="expression" dxfId="1185" priority="4">
      <formula>$AC$88=FALSE</formula>
    </cfRule>
  </conditionalFormatting>
  <conditionalFormatting sqref="AC87">
    <cfRule type="expression" dxfId="1184" priority="2">
      <formula>$AC$87=FALSE</formula>
    </cfRule>
  </conditionalFormatting>
  <conditionalFormatting sqref="AC89">
    <cfRule type="expression" dxfId="1183" priority="1">
      <formula>$AC$89=FALSE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  <oddFooter>&amp;R&amp;N</oddFooter>
  </headerFooter>
  <ignoredErrors>
    <ignoredError sqref="AC6:AC9" unlockedFormula="1"/>
  </ignoredErrors>
  <legacy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B1:AI60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4" max="4" width="3.28515625" style="117"/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687"/>
    <col min="28" max="28" width="14.7109375" customWidth="1"/>
    <col min="29" max="29" width="4.7109375" style="117" customWidth="1"/>
    <col min="30" max="30" width="4" style="117" customWidth="1"/>
    <col min="31" max="32" width="4" style="1049" customWidth="1"/>
    <col min="33" max="33" width="3.85546875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756" t="s">
        <v>1</v>
      </c>
      <c r="AH1" s="1098">
        <f>Deckblatt!D16</f>
        <v>0</v>
      </c>
    </row>
    <row r="2" spans="2:34" ht="15.95" customHeight="1" thickTop="1" thickBot="1" x14ac:dyDescent="0.3">
      <c r="B2" s="1142">
        <f>AC55</f>
        <v>0</v>
      </c>
      <c r="C2" s="1143"/>
      <c r="D2" s="135">
        <v>1</v>
      </c>
      <c r="F2" s="2" t="s">
        <v>1030</v>
      </c>
      <c r="AH2" s="1098"/>
    </row>
    <row r="3" spans="2:34" ht="15" customHeight="1" thickTop="1" thickBot="1" x14ac:dyDescent="0.3">
      <c r="G3" s="3"/>
    </row>
    <row r="4" spans="2:34" ht="15" customHeight="1" thickBot="1" x14ac:dyDescent="0.25">
      <c r="B4" s="186" t="s">
        <v>396</v>
      </c>
      <c r="H4" s="308" t="s">
        <v>611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6"/>
      <c r="T4" s="6"/>
      <c r="U4" s="6"/>
      <c r="V4" s="6"/>
      <c r="W4" s="868"/>
      <c r="X4" s="222" t="s">
        <v>25</v>
      </c>
      <c r="Y4" s="108"/>
      <c r="Z4" s="6"/>
      <c r="AA4" s="870"/>
      <c r="AB4" s="222" t="s">
        <v>24</v>
      </c>
      <c r="AC4" s="126"/>
      <c r="AD4" s="160"/>
      <c r="AE4" s="160"/>
      <c r="AF4" s="160"/>
      <c r="AG4" s="160"/>
      <c r="AH4" s="6"/>
    </row>
    <row r="5" spans="2:34" ht="15" customHeight="1" thickTop="1" thickBot="1" x14ac:dyDescent="0.25">
      <c r="B5" s="1119">
        <f>Übersicht!U32</f>
        <v>0</v>
      </c>
      <c r="C5" s="1185"/>
      <c r="H5" s="308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6"/>
      <c r="T5" s="6"/>
      <c r="U5" s="6"/>
      <c r="V5" s="6"/>
      <c r="W5" s="108"/>
      <c r="X5" s="222"/>
      <c r="Y5" s="108"/>
      <c r="Z5" s="6"/>
      <c r="AA5" s="660"/>
      <c r="AB5" s="222"/>
      <c r="AC5" s="126"/>
      <c r="AD5" s="160"/>
      <c r="AE5" s="160"/>
      <c r="AF5" s="160"/>
      <c r="AG5" s="160"/>
      <c r="AH5" s="6"/>
    </row>
    <row r="6" spans="2:34" ht="15" customHeight="1" thickTop="1" thickBot="1" x14ac:dyDescent="0.3">
      <c r="G6" s="249" t="s">
        <v>1011</v>
      </c>
      <c r="H6" s="250"/>
      <c r="I6" s="250"/>
      <c r="J6" s="250"/>
      <c r="K6" s="250"/>
      <c r="L6" s="8"/>
      <c r="M6" s="310"/>
      <c r="N6" s="8"/>
      <c r="O6" s="8"/>
      <c r="P6" s="8"/>
      <c r="Q6" s="8"/>
      <c r="R6" s="8"/>
      <c r="S6" s="8"/>
      <c r="T6" s="8"/>
      <c r="U6" s="8"/>
      <c r="V6" s="8"/>
      <c r="W6" s="136"/>
      <c r="X6" s="8"/>
      <c r="Y6" s="136"/>
      <c r="Z6" s="8"/>
      <c r="AA6" s="689"/>
      <c r="AB6" s="8"/>
      <c r="AC6" s="266"/>
      <c r="AD6" s="181"/>
      <c r="AE6" s="181"/>
      <c r="AF6" s="181"/>
      <c r="AG6" s="181"/>
      <c r="AH6" s="8"/>
    </row>
    <row r="7" spans="2:34" ht="15" customHeight="1" thickTop="1" thickBot="1" x14ac:dyDescent="0.25">
      <c r="H7" s="1107" t="s">
        <v>0</v>
      </c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9"/>
      <c r="W7" s="14">
        <v>0</v>
      </c>
      <c r="X7" s="57"/>
      <c r="Y7" s="14">
        <v>1</v>
      </c>
      <c r="Z7" s="57"/>
      <c r="AA7" s="11">
        <v>3</v>
      </c>
      <c r="AB7" s="43"/>
      <c r="AC7" s="11" t="s">
        <v>18</v>
      </c>
      <c r="AD7" s="14" t="s">
        <v>1</v>
      </c>
      <c r="AE7" s="4" t="s">
        <v>390</v>
      </c>
      <c r="AF7" s="14" t="s">
        <v>389</v>
      </c>
      <c r="AG7" s="14" t="s">
        <v>1060</v>
      </c>
      <c r="AH7" s="60" t="s">
        <v>2</v>
      </c>
    </row>
    <row r="8" spans="2:34" ht="15" customHeight="1" thickTop="1" thickBot="1" x14ac:dyDescent="0.25">
      <c r="H8" s="274" t="s">
        <v>40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938"/>
      <c r="X8" s="274" t="s">
        <v>24</v>
      </c>
      <c r="Y8" s="112"/>
      <c r="Z8" s="84"/>
      <c r="AA8" s="870"/>
      <c r="AB8" s="274" t="s">
        <v>25</v>
      </c>
      <c r="AC8" s="1058" t="b">
        <f>IF(W8="x",0,IF(Y8="x",1,IF(AA8="x",3)))</f>
        <v>0</v>
      </c>
      <c r="AD8" s="583">
        <v>1</v>
      </c>
      <c r="AE8" s="940"/>
      <c r="AF8" s="941"/>
      <c r="AG8" s="593"/>
      <c r="AH8" s="936"/>
    </row>
    <row r="9" spans="2:34" ht="15" customHeight="1" thickBot="1" x14ac:dyDescent="0.25">
      <c r="G9" s="167"/>
      <c r="H9" s="274" t="s">
        <v>281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869"/>
      <c r="X9" s="23" t="s">
        <v>19</v>
      </c>
      <c r="Y9" s="939"/>
      <c r="Z9" s="745" t="s">
        <v>20</v>
      </c>
      <c r="AA9" s="872"/>
      <c r="AB9" s="23" t="s">
        <v>27</v>
      </c>
      <c r="AC9" s="1057" t="b">
        <f t="shared" ref="AC9:AC11" si="0">IF(W9="x",0,IF(Y9="x",1,IF(AA9="x",3)))</f>
        <v>0</v>
      </c>
      <c r="AD9" s="131">
        <v>1</v>
      </c>
      <c r="AE9" s="915"/>
      <c r="AF9" s="915"/>
      <c r="AG9" s="527" t="s">
        <v>1107</v>
      </c>
      <c r="AH9" s="893"/>
    </row>
    <row r="10" spans="2:34" ht="15" customHeight="1" thickBot="1" x14ac:dyDescent="0.25">
      <c r="G10" s="167"/>
      <c r="H10" s="31" t="s">
        <v>612</v>
      </c>
      <c r="I10" s="23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868"/>
      <c r="X10" s="110" t="s">
        <v>24</v>
      </c>
      <c r="Y10" s="113"/>
      <c r="Z10" s="28"/>
      <c r="AA10" s="870"/>
      <c r="AB10" s="110" t="s">
        <v>25</v>
      </c>
      <c r="AC10" s="1057" t="b">
        <f t="shared" si="0"/>
        <v>0</v>
      </c>
      <c r="AD10" s="70">
        <v>1</v>
      </c>
      <c r="AE10" s="914"/>
      <c r="AF10" s="914"/>
      <c r="AG10" s="523">
        <v>7</v>
      </c>
      <c r="AH10" s="894"/>
    </row>
    <row r="11" spans="2:34" ht="15" customHeight="1" thickBot="1" x14ac:dyDescent="0.25">
      <c r="G11" s="167"/>
      <c r="H11" s="81" t="s">
        <v>282</v>
      </c>
      <c r="I11" s="8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901"/>
      <c r="X11" s="311" t="s">
        <v>24</v>
      </c>
      <c r="Y11" s="227"/>
      <c r="Z11" s="74"/>
      <c r="AA11" s="901"/>
      <c r="AB11" s="311" t="s">
        <v>25</v>
      </c>
      <c r="AC11" s="1059" t="b">
        <f t="shared" si="0"/>
        <v>0</v>
      </c>
      <c r="AD11" s="727">
        <v>1</v>
      </c>
      <c r="AE11" s="921"/>
      <c r="AF11" s="921"/>
      <c r="AG11" s="524">
        <v>2</v>
      </c>
      <c r="AH11" s="937"/>
    </row>
    <row r="12" spans="2:34" ht="15" customHeight="1" thickTop="1" thickBot="1" x14ac:dyDescent="0.25">
      <c r="G12" s="167"/>
      <c r="H12" s="312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141"/>
      <c r="X12" s="313"/>
      <c r="Y12" s="141"/>
      <c r="Z12" s="313"/>
      <c r="AA12" s="695" t="s">
        <v>1011</v>
      </c>
      <c r="AB12" s="313"/>
      <c r="AC12" s="314">
        <f>(AC8*AD8+AC9*AD9+AC10*AD10+AC11*AD11)/(AD8+AD9+AD10+AD11)</f>
        <v>0</v>
      </c>
      <c r="AD12" s="734">
        <v>1</v>
      </c>
      <c r="AE12" s="1060" t="str">
        <f>COUNTA(AE8:AE11)&amp;"/"&amp;4</f>
        <v>0/4</v>
      </c>
      <c r="AF12" s="1060" t="str">
        <f>COUNTA(AF8:AF11)&amp;"/"&amp;4</f>
        <v>0/4</v>
      </c>
      <c r="AG12" s="173"/>
      <c r="AH12" s="98"/>
    </row>
    <row r="13" spans="2:34" ht="15" customHeight="1" thickTop="1" x14ac:dyDescent="0.2">
      <c r="G13" s="167"/>
      <c r="H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8"/>
      <c r="X13" s="222"/>
      <c r="Y13" s="108"/>
      <c r="Z13" s="6"/>
      <c r="AA13" s="660"/>
      <c r="AB13" s="222"/>
      <c r="AC13" s="108"/>
      <c r="AD13" s="108"/>
      <c r="AE13" s="160"/>
      <c r="AF13" s="160"/>
      <c r="AG13" s="160"/>
      <c r="AH13" s="6"/>
    </row>
    <row r="14" spans="2:34" ht="15" customHeight="1" thickBot="1" x14ac:dyDescent="0.3">
      <c r="G14" s="249" t="s">
        <v>613</v>
      </c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S14" s="8"/>
      <c r="T14" s="8"/>
      <c r="U14" s="8"/>
      <c r="V14" s="8"/>
      <c r="W14" s="136"/>
      <c r="X14" s="8"/>
      <c r="Y14" s="136"/>
      <c r="Z14" s="8"/>
      <c r="AA14" s="689"/>
      <c r="AB14" s="8"/>
      <c r="AC14" s="266"/>
      <c r="AD14" s="181"/>
      <c r="AE14" s="181"/>
      <c r="AF14" s="181"/>
      <c r="AG14" s="181"/>
      <c r="AH14" s="8"/>
    </row>
    <row r="15" spans="2:34" ht="15" customHeight="1" thickTop="1" thickBot="1" x14ac:dyDescent="0.25">
      <c r="H15" s="1107" t="s">
        <v>0</v>
      </c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9"/>
      <c r="W15" s="14">
        <v>0</v>
      </c>
      <c r="X15" s="57"/>
      <c r="Y15" s="11">
        <v>1</v>
      </c>
      <c r="Z15" s="57"/>
      <c r="AA15" s="14">
        <v>3</v>
      </c>
      <c r="AB15" s="43"/>
      <c r="AC15" s="14" t="s">
        <v>18</v>
      </c>
      <c r="AD15" s="14" t="s">
        <v>1</v>
      </c>
      <c r="AE15" s="4" t="s">
        <v>390</v>
      </c>
      <c r="AF15" s="14" t="s">
        <v>389</v>
      </c>
      <c r="AG15" s="14" t="s">
        <v>1060</v>
      </c>
      <c r="AH15" s="60" t="s">
        <v>2</v>
      </c>
    </row>
    <row r="16" spans="2:34" ht="15" customHeight="1" thickTop="1" thickBot="1" x14ac:dyDescent="0.35">
      <c r="E16" s="167"/>
      <c r="F16" s="292"/>
      <c r="G16" s="441"/>
      <c r="H16" s="267" t="s">
        <v>614</v>
      </c>
      <c r="I16" s="63"/>
      <c r="J16" s="63"/>
      <c r="K16" s="63"/>
      <c r="L16" s="63"/>
      <c r="M16" s="63"/>
      <c r="N16" s="23"/>
      <c r="O16" s="23"/>
      <c r="P16" s="23"/>
      <c r="Q16" s="23"/>
      <c r="R16" s="23"/>
      <c r="S16" s="23"/>
      <c r="T16" s="23"/>
      <c r="U16" s="23"/>
      <c r="V16" s="23"/>
      <c r="W16" s="872"/>
      <c r="X16" s="291" t="s">
        <v>24</v>
      </c>
      <c r="Y16" s="870"/>
      <c r="Z16" s="149" t="s">
        <v>1160</v>
      </c>
      <c r="AA16" s="872"/>
      <c r="AB16" s="24" t="s">
        <v>1161</v>
      </c>
      <c r="AC16" s="723" t="b">
        <f t="shared" ref="AC16:AC17" si="1">IF(W16="x",0,IF(Y16="x",1,IF(AA16="x",3)))</f>
        <v>0</v>
      </c>
      <c r="AD16" s="70">
        <v>1</v>
      </c>
      <c r="AE16" s="914"/>
      <c r="AF16" s="914"/>
      <c r="AG16" s="559">
        <v>3</v>
      </c>
      <c r="AH16" s="894"/>
    </row>
    <row r="17" spans="4:34" ht="15" customHeight="1" thickBot="1" x14ac:dyDescent="0.25">
      <c r="G17" s="167"/>
      <c r="H17" s="31" t="s">
        <v>615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70"/>
      <c r="X17" s="110" t="s">
        <v>24</v>
      </c>
      <c r="Y17" s="713"/>
      <c r="Z17" s="28"/>
      <c r="AA17" s="870"/>
      <c r="AB17" s="110" t="s">
        <v>25</v>
      </c>
      <c r="AC17" s="723" t="b">
        <f t="shared" si="1"/>
        <v>0</v>
      </c>
      <c r="AD17" s="70">
        <v>1</v>
      </c>
      <c r="AE17" s="914"/>
      <c r="AF17" s="914"/>
      <c r="AG17" s="163">
        <v>26</v>
      </c>
      <c r="AH17" s="894"/>
    </row>
    <row r="18" spans="4:34" ht="15" customHeight="1" x14ac:dyDescent="0.2">
      <c r="G18" s="167"/>
      <c r="H18" s="31" t="s">
        <v>16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182" t="s">
        <v>616</v>
      </c>
      <c r="X18" s="1183"/>
      <c r="Y18" s="1183"/>
      <c r="Z18" s="1183"/>
      <c r="AA18" s="1183"/>
      <c r="AB18" s="1184"/>
      <c r="AC18" s="273"/>
      <c r="AD18" s="70"/>
      <c r="AE18" s="163"/>
      <c r="AF18" s="163"/>
      <c r="AG18" s="163"/>
      <c r="AH18" s="894"/>
    </row>
    <row r="19" spans="4:34" ht="15" customHeight="1" thickBot="1" x14ac:dyDescent="0.25">
      <c r="H19" s="1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182"/>
      <c r="X19" s="1183"/>
      <c r="Y19" s="1183"/>
      <c r="Z19" s="1183"/>
      <c r="AA19" s="1183"/>
      <c r="AB19" s="1184"/>
      <c r="AC19" s="383"/>
      <c r="AD19" s="137"/>
      <c r="AE19" s="177"/>
      <c r="AF19" s="177"/>
      <c r="AG19" s="177"/>
      <c r="AH19" s="898"/>
    </row>
    <row r="20" spans="4:34" ht="15" customHeight="1" thickTop="1" thickBot="1" x14ac:dyDescent="0.25">
      <c r="H20" s="312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96"/>
      <c r="T20" s="96"/>
      <c r="U20" s="96"/>
      <c r="V20" s="96"/>
      <c r="W20" s="141"/>
      <c r="X20" s="317" t="s">
        <v>1167</v>
      </c>
      <c r="Y20" s="141"/>
      <c r="Z20" s="96"/>
      <c r="AA20" s="695"/>
      <c r="AB20" s="301"/>
      <c r="AC20" s="314">
        <f>(AC16*AD16+AC17*AD17)/(AD16+AD17)</f>
        <v>0</v>
      </c>
      <c r="AD20" s="734">
        <v>2</v>
      </c>
      <c r="AE20" s="1060" t="str">
        <f>COUNTA(AE16:AE17)&amp;"/"&amp;2</f>
        <v>0/2</v>
      </c>
      <c r="AF20" s="1060" t="str">
        <f>COUNTA(AF16:AF17)&amp;"/"&amp;2</f>
        <v>0/2</v>
      </c>
      <c r="AG20" s="173"/>
      <c r="AH20" s="98"/>
    </row>
    <row r="21" spans="4:34" ht="15" customHeight="1" thickTop="1" x14ac:dyDescent="0.2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733"/>
      <c r="X21" s="318"/>
      <c r="Y21" s="733"/>
      <c r="Z21" s="318"/>
      <c r="AA21" s="733"/>
      <c r="AB21" s="318"/>
      <c r="AC21" s="264"/>
      <c r="AD21" s="264"/>
      <c r="AE21" s="528"/>
      <c r="AF21" s="528"/>
      <c r="AG21" s="528"/>
      <c r="AH21" s="5"/>
    </row>
    <row r="22" spans="4:34" ht="15" customHeight="1" thickBot="1" x14ac:dyDescent="0.3">
      <c r="G22" s="249" t="s">
        <v>1162</v>
      </c>
      <c r="H22" s="250"/>
      <c r="I22" s="250"/>
      <c r="J22" s="250"/>
      <c r="K22" s="250"/>
      <c r="L22" s="250"/>
      <c r="M22" s="250"/>
      <c r="N22" s="250"/>
      <c r="O22" s="250"/>
      <c r="P22" s="8"/>
      <c r="Q22" s="319"/>
      <c r="R22" s="320"/>
      <c r="S22" s="320"/>
      <c r="T22" s="320"/>
      <c r="U22" s="320"/>
      <c r="V22" s="320"/>
      <c r="W22" s="136"/>
      <c r="X22" s="8"/>
      <c r="Y22" s="251"/>
      <c r="Z22" s="252"/>
      <c r="AA22" s="689"/>
      <c r="AB22" s="8"/>
      <c r="AC22" s="136"/>
      <c r="AD22" s="136"/>
      <c r="AE22" s="529"/>
      <c r="AF22" s="529"/>
      <c r="AG22" s="529"/>
      <c r="AH22" s="251"/>
    </row>
    <row r="23" spans="4:34" ht="15" customHeight="1" thickTop="1" thickBot="1" x14ac:dyDescent="0.25">
      <c r="H23" s="1107" t="s">
        <v>0</v>
      </c>
      <c r="I23" s="1108"/>
      <c r="J23" s="1108"/>
      <c r="K23" s="1108"/>
      <c r="L23" s="1108"/>
      <c r="M23" s="1108"/>
      <c r="N23" s="1108"/>
      <c r="O23" s="1108"/>
      <c r="P23" s="1108"/>
      <c r="Q23" s="1108"/>
      <c r="R23" s="1108"/>
      <c r="S23" s="1108"/>
      <c r="T23" s="1108"/>
      <c r="U23" s="1108"/>
      <c r="V23" s="1109"/>
      <c r="W23" s="14">
        <v>0</v>
      </c>
      <c r="X23" s="57"/>
      <c r="Y23" s="14">
        <v>1</v>
      </c>
      <c r="Z23" s="57"/>
      <c r="AA23" s="14">
        <v>3</v>
      </c>
      <c r="AB23" s="43"/>
      <c r="AC23" s="14" t="s">
        <v>18</v>
      </c>
      <c r="AD23" s="14" t="s">
        <v>1</v>
      </c>
      <c r="AE23" s="4" t="s">
        <v>390</v>
      </c>
      <c r="AF23" s="14" t="s">
        <v>389</v>
      </c>
      <c r="AG23" s="4" t="s">
        <v>1060</v>
      </c>
      <c r="AH23" s="60" t="s">
        <v>2</v>
      </c>
    </row>
    <row r="24" spans="4:34" ht="15" customHeight="1" thickTop="1" thickBot="1" x14ac:dyDescent="0.25">
      <c r="H24" s="197" t="s">
        <v>618</v>
      </c>
      <c r="I24" s="321"/>
      <c r="J24" s="321"/>
      <c r="K24" s="321"/>
      <c r="L24" s="321"/>
      <c r="M24" s="321"/>
      <c r="N24" s="321"/>
      <c r="O24" s="321"/>
      <c r="P24" s="322"/>
      <c r="Q24" s="322"/>
      <c r="R24" s="241"/>
      <c r="S24" s="241"/>
      <c r="T24" s="241"/>
      <c r="U24" s="241"/>
      <c r="V24" s="241"/>
      <c r="W24" s="938"/>
      <c r="X24" s="236" t="s">
        <v>25</v>
      </c>
      <c r="Y24" s="323"/>
      <c r="Z24" s="243"/>
      <c r="AA24" s="872"/>
      <c r="AB24" s="236" t="s">
        <v>24</v>
      </c>
      <c r="AC24" s="384"/>
      <c r="AD24" s="542"/>
      <c r="AE24" s="527"/>
      <c r="AF24" s="527"/>
      <c r="AG24" s="527"/>
      <c r="AH24" s="934"/>
    </row>
    <row r="25" spans="4:34" ht="15" customHeight="1" thickBot="1" x14ac:dyDescent="0.25">
      <c r="H25" s="1177" t="s">
        <v>373</v>
      </c>
      <c r="I25" s="1178"/>
      <c r="J25" s="1179"/>
      <c r="K25" s="325"/>
      <c r="L25" s="325"/>
      <c r="M25" s="325"/>
      <c r="N25" s="325"/>
      <c r="O25" s="241"/>
      <c r="P25" s="241"/>
      <c r="Q25" s="114"/>
      <c r="R25" s="114"/>
      <c r="S25" s="114"/>
      <c r="T25" s="114"/>
      <c r="U25" s="114"/>
      <c r="V25" s="114"/>
      <c r="W25" s="242"/>
      <c r="X25" s="116"/>
      <c r="Y25" s="115"/>
      <c r="Z25" s="116"/>
      <c r="AA25" s="660"/>
      <c r="AB25" s="116"/>
      <c r="AC25" s="228">
        <f>(AC26*AD26+AC27*AD27+AC28*AD28+AC29*AD29)/(AD26+AD27+AD28+AD29)</f>
        <v>0</v>
      </c>
      <c r="AD25" s="735">
        <v>2</v>
      </c>
      <c r="AE25" s="1062"/>
      <c r="AF25" s="1062"/>
      <c r="AG25" s="530"/>
      <c r="AH25" s="935"/>
    </row>
    <row r="26" spans="4:34" ht="15" customHeight="1" thickBot="1" x14ac:dyDescent="0.25">
      <c r="G26" s="326"/>
      <c r="H26" s="27" t="s">
        <v>277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868"/>
      <c r="X26" s="28" t="s">
        <v>39</v>
      </c>
      <c r="Y26" s="711"/>
      <c r="Z26" s="28"/>
      <c r="AA26" s="870"/>
      <c r="AB26" s="110" t="s">
        <v>40</v>
      </c>
      <c r="AC26" s="723" t="b">
        <f t="shared" ref="AC26:AC32" si="2">IF(W26="x",0,IF(Y26="x",1,IF(AA26="x",3)))</f>
        <v>0</v>
      </c>
      <c r="AD26" s="70">
        <v>1</v>
      </c>
      <c r="AE26" s="914"/>
      <c r="AF26" s="914"/>
      <c r="AG26" s="560">
        <v>7</v>
      </c>
      <c r="AH26" s="894"/>
    </row>
    <row r="27" spans="4:34" ht="15" customHeight="1" thickBot="1" x14ac:dyDescent="0.25">
      <c r="D27" s="744"/>
      <c r="E27" s="167"/>
      <c r="G27" s="599" t="s">
        <v>1232</v>
      </c>
      <c r="H27" s="27" t="s">
        <v>278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868"/>
      <c r="X27" s="28" t="s">
        <v>24</v>
      </c>
      <c r="Y27" s="713"/>
      <c r="Z27" s="28"/>
      <c r="AA27" s="870"/>
      <c r="AB27" s="28" t="s">
        <v>25</v>
      </c>
      <c r="AC27" s="723" t="b">
        <f t="shared" si="2"/>
        <v>0</v>
      </c>
      <c r="AD27" s="70">
        <v>1</v>
      </c>
      <c r="AE27" s="914"/>
      <c r="AF27" s="914"/>
      <c r="AG27" s="533" t="s">
        <v>1108</v>
      </c>
      <c r="AH27" s="894"/>
    </row>
    <row r="28" spans="4:34" ht="15" customHeight="1" thickBot="1" x14ac:dyDescent="0.25">
      <c r="G28" s="167"/>
      <c r="H28" s="274" t="s">
        <v>619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868"/>
      <c r="X28" s="149" t="s">
        <v>25</v>
      </c>
      <c r="Y28" s="713"/>
      <c r="Z28" s="23"/>
      <c r="AA28" s="870"/>
      <c r="AB28" s="149" t="s">
        <v>24</v>
      </c>
      <c r="AC28" s="723" t="b">
        <f t="shared" si="2"/>
        <v>0</v>
      </c>
      <c r="AD28" s="70">
        <v>2</v>
      </c>
      <c r="AE28" s="914"/>
      <c r="AF28" s="914"/>
      <c r="AG28" s="163">
        <v>2</v>
      </c>
      <c r="AH28" s="894"/>
    </row>
    <row r="29" spans="4:34" ht="15" customHeight="1" thickBot="1" x14ac:dyDescent="0.25">
      <c r="H29" s="274" t="s">
        <v>620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869"/>
      <c r="X29" s="23" t="s">
        <v>25</v>
      </c>
      <c r="Y29" s="713"/>
      <c r="Z29" s="23"/>
      <c r="AA29" s="872"/>
      <c r="AB29" s="23" t="s">
        <v>24</v>
      </c>
      <c r="AC29" s="723" t="b">
        <f t="shared" si="2"/>
        <v>0</v>
      </c>
      <c r="AD29" s="131">
        <v>2</v>
      </c>
      <c r="AE29" s="915"/>
      <c r="AF29" s="915"/>
      <c r="AG29" s="565">
        <v>2</v>
      </c>
      <c r="AH29" s="893"/>
    </row>
    <row r="30" spans="4:34" ht="15" customHeight="1" thickBot="1" x14ac:dyDescent="0.25">
      <c r="H30" s="1158" t="s">
        <v>279</v>
      </c>
      <c r="I30" s="1159"/>
      <c r="J30" s="1159"/>
      <c r="K30" s="1159"/>
      <c r="L30" s="1159"/>
      <c r="M30" s="1159"/>
      <c r="N30" s="1159"/>
      <c r="O30" s="1160"/>
      <c r="P30" s="28"/>
      <c r="Q30" s="28"/>
      <c r="R30" s="28"/>
      <c r="S30" s="28"/>
      <c r="T30" s="28"/>
      <c r="U30" s="28"/>
      <c r="V30" s="28"/>
      <c r="W30" s="369"/>
      <c r="X30" s="28"/>
      <c r="Y30" s="261"/>
      <c r="Z30" s="28"/>
      <c r="AA30" s="660"/>
      <c r="AB30" s="28"/>
      <c r="AC30" s="279">
        <f>(AC31*AD31+AC32*AD32)/(AD31+AD32)</f>
        <v>0</v>
      </c>
      <c r="AD30" s="133">
        <v>1</v>
      </c>
      <c r="AE30" s="163"/>
      <c r="AF30" s="163"/>
      <c r="AG30" s="421"/>
      <c r="AH30" s="894"/>
    </row>
    <row r="31" spans="4:34" ht="15" customHeight="1" thickBot="1" x14ac:dyDescent="0.25">
      <c r="H31" s="27" t="s">
        <v>15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868"/>
      <c r="X31" s="110" t="s">
        <v>39</v>
      </c>
      <c r="Y31" s="711"/>
      <c r="Z31" s="28"/>
      <c r="AA31" s="870"/>
      <c r="AB31" s="110" t="s">
        <v>40</v>
      </c>
      <c r="AC31" s="723" t="b">
        <f t="shared" si="2"/>
        <v>0</v>
      </c>
      <c r="AD31" s="70">
        <v>1</v>
      </c>
      <c r="AE31" s="927"/>
      <c r="AF31" s="914"/>
      <c r="AG31" s="421">
        <v>26</v>
      </c>
      <c r="AH31" s="894"/>
    </row>
    <row r="32" spans="4:34" ht="15" customHeight="1" thickBot="1" x14ac:dyDescent="0.25">
      <c r="H32" s="27" t="s">
        <v>280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868"/>
      <c r="X32" s="28" t="s">
        <v>24</v>
      </c>
      <c r="Y32" s="711"/>
      <c r="Z32" s="158"/>
      <c r="AA32" s="870"/>
      <c r="AB32" s="215" t="s">
        <v>25</v>
      </c>
      <c r="AC32" s="723" t="b">
        <f t="shared" si="2"/>
        <v>0</v>
      </c>
      <c r="AD32" s="70">
        <v>1</v>
      </c>
      <c r="AE32" s="914"/>
      <c r="AF32" s="914"/>
      <c r="AG32" s="534">
        <v>3</v>
      </c>
      <c r="AH32" s="894"/>
    </row>
    <row r="33" spans="7:35" ht="15" customHeight="1" x14ac:dyDescent="0.2">
      <c r="H33" s="1123" t="s">
        <v>621</v>
      </c>
      <c r="I33" s="1124"/>
      <c r="J33" s="1124"/>
      <c r="K33" s="1124"/>
      <c r="L33" s="1124"/>
      <c r="M33" s="327"/>
      <c r="N33" s="327"/>
      <c r="O33" s="327"/>
      <c r="P33" s="327"/>
      <c r="Q33" s="28"/>
      <c r="R33" s="28"/>
      <c r="S33" s="28"/>
      <c r="T33" s="28"/>
      <c r="U33" s="28"/>
      <c r="V33" s="28"/>
      <c r="W33" s="369"/>
      <c r="X33" s="20"/>
      <c r="Y33" s="108"/>
      <c r="Z33" s="20"/>
      <c r="AA33" s="660"/>
      <c r="AB33" s="20"/>
      <c r="AC33" s="145">
        <f>(AC35*AD35+AC36*AD36)/(AD35+AD36)</f>
        <v>0</v>
      </c>
      <c r="AD33" s="133">
        <v>2</v>
      </c>
      <c r="AE33" s="163"/>
      <c r="AF33" s="163"/>
      <c r="AG33" s="421"/>
      <c r="AH33" s="894"/>
    </row>
    <row r="34" spans="7:35" ht="15" customHeight="1" thickBot="1" x14ac:dyDescent="0.25">
      <c r="G34" s="167"/>
      <c r="H34" s="27" t="s">
        <v>281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1172" t="s">
        <v>590</v>
      </c>
      <c r="X34" s="1174"/>
      <c r="Y34" s="1174"/>
      <c r="Z34" s="1174"/>
      <c r="AA34" s="1174"/>
      <c r="AB34" s="1176"/>
      <c r="AC34" s="70"/>
      <c r="AD34" s="70"/>
      <c r="AE34" s="163"/>
      <c r="AF34" s="163"/>
      <c r="AG34" s="421"/>
      <c r="AH34" s="894"/>
    </row>
    <row r="35" spans="7:35" ht="15" customHeight="1" thickBot="1" x14ac:dyDescent="0.25">
      <c r="G35" s="167"/>
      <c r="H35" s="328" t="s">
        <v>612</v>
      </c>
      <c r="I35" s="28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889"/>
      <c r="X35" s="155" t="s">
        <v>24</v>
      </c>
      <c r="Y35" s="711"/>
      <c r="Z35" s="20"/>
      <c r="AA35" s="887"/>
      <c r="AB35" s="155" t="s">
        <v>25</v>
      </c>
      <c r="AC35" s="677" t="b">
        <f t="shared" ref="AC35:AC36" si="3">IF(W35="x",0,IF(Y35="x",1,IF(AA35="x",3)))</f>
        <v>0</v>
      </c>
      <c r="AD35" s="137">
        <v>1</v>
      </c>
      <c r="AE35" s="966"/>
      <c r="AF35" s="966"/>
      <c r="AG35" s="561">
        <v>7</v>
      </c>
      <c r="AH35" s="898"/>
    </row>
    <row r="36" spans="7:35" ht="15" customHeight="1" thickBot="1" x14ac:dyDescent="0.25">
      <c r="G36" s="167"/>
      <c r="H36" s="27" t="s">
        <v>282</v>
      </c>
      <c r="I36" s="23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900"/>
      <c r="X36" s="110" t="s">
        <v>24</v>
      </c>
      <c r="Y36" s="711"/>
      <c r="Z36" s="28"/>
      <c r="AA36" s="901"/>
      <c r="AB36" s="110" t="s">
        <v>25</v>
      </c>
      <c r="AC36" s="677" t="b">
        <f t="shared" si="3"/>
        <v>0</v>
      </c>
      <c r="AD36" s="70">
        <v>1</v>
      </c>
      <c r="AE36" s="914"/>
      <c r="AF36" s="914"/>
      <c r="AG36" s="534">
        <v>2</v>
      </c>
      <c r="AH36" s="894"/>
    </row>
    <row r="37" spans="7:35" ht="15" customHeight="1" thickTop="1" thickBot="1" x14ac:dyDescent="0.25">
      <c r="H37" s="9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136"/>
      <c r="X37" s="97"/>
      <c r="Y37" s="1180" t="s">
        <v>617</v>
      </c>
      <c r="Z37" s="1180"/>
      <c r="AA37" s="1180"/>
      <c r="AB37" s="1181"/>
      <c r="AC37" s="121">
        <f>(AC25*AD25+AC30*AD30+AC33*AD33)/(AD25+AD30+AD33)</f>
        <v>0</v>
      </c>
      <c r="AD37" s="135">
        <v>2</v>
      </c>
      <c r="AE37" s="861" t="str">
        <f>COUNTA(AE26:AE36)&amp;"/"&amp;8</f>
        <v>0/8</v>
      </c>
      <c r="AF37" s="861" t="str">
        <f>COUNTA(AF26:AF36)&amp;"/"&amp;8</f>
        <v>0/8</v>
      </c>
      <c r="AG37" s="173"/>
      <c r="AH37" s="98"/>
    </row>
    <row r="38" spans="7:35" ht="15" customHeight="1" thickTop="1" x14ac:dyDescent="0.2">
      <c r="G38" s="167"/>
      <c r="H38" s="20"/>
      <c r="I38" s="20"/>
      <c r="J38" s="20"/>
      <c r="K38" s="20"/>
      <c r="L38" s="20"/>
      <c r="M38" s="20"/>
      <c r="N38" s="20"/>
      <c r="O38" s="20"/>
      <c r="P38" s="20"/>
      <c r="Q38" s="6"/>
      <c r="R38" s="6"/>
      <c r="S38" s="6"/>
      <c r="T38" s="6"/>
      <c r="U38" s="6"/>
      <c r="V38" s="6"/>
      <c r="W38" s="264"/>
      <c r="X38" s="222"/>
      <c r="Y38" s="264"/>
      <c r="Z38" s="6"/>
      <c r="AA38" s="692"/>
      <c r="AB38" s="222"/>
      <c r="AC38" s="264"/>
      <c r="AD38" s="264"/>
      <c r="AE38" s="528"/>
      <c r="AF38" s="528"/>
      <c r="AG38" s="528"/>
      <c r="AH38" s="5"/>
    </row>
    <row r="39" spans="7:35" ht="15" customHeight="1" thickBot="1" x14ac:dyDescent="0.3">
      <c r="G39" s="249" t="s">
        <v>622</v>
      </c>
      <c r="H39" s="249"/>
      <c r="I39" s="249"/>
      <c r="J39" s="249"/>
      <c r="K39" s="249"/>
      <c r="L39" s="249"/>
      <c r="M39" s="249"/>
      <c r="N39" s="249"/>
      <c r="O39" s="249"/>
      <c r="P39" s="6"/>
      <c r="Q39" s="114"/>
      <c r="R39" s="114"/>
      <c r="S39" s="114"/>
      <c r="T39" s="114"/>
      <c r="U39" s="114"/>
      <c r="V39" s="114"/>
      <c r="W39" s="108"/>
      <c r="AA39" s="660"/>
      <c r="AC39" s="136"/>
      <c r="AD39" s="136"/>
      <c r="AE39" s="529"/>
      <c r="AF39" s="529"/>
      <c r="AG39" s="529"/>
      <c r="AH39" s="251"/>
      <c r="AI39" s="6"/>
    </row>
    <row r="40" spans="7:35" ht="15" customHeight="1" thickTop="1" thickBot="1" x14ac:dyDescent="0.25">
      <c r="H40" s="1107" t="s">
        <v>0</v>
      </c>
      <c r="I40" s="1108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9"/>
      <c r="W40" s="14">
        <v>0</v>
      </c>
      <c r="X40" s="57"/>
      <c r="Y40" s="14">
        <v>1</v>
      </c>
      <c r="Z40" s="57"/>
      <c r="AA40" s="14">
        <v>3</v>
      </c>
      <c r="AB40" s="43"/>
      <c r="AC40" s="14" t="s">
        <v>18</v>
      </c>
      <c r="AD40" s="14" t="s">
        <v>1</v>
      </c>
      <c r="AE40" s="4" t="s">
        <v>390</v>
      </c>
      <c r="AF40" s="14" t="s">
        <v>389</v>
      </c>
      <c r="AG40" s="4" t="s">
        <v>1060</v>
      </c>
      <c r="AH40" s="60" t="s">
        <v>2</v>
      </c>
    </row>
    <row r="41" spans="7:35" ht="15" customHeight="1" thickTop="1" thickBot="1" x14ac:dyDescent="0.3">
      <c r="G41" s="249"/>
      <c r="H41" s="329" t="s">
        <v>618</v>
      </c>
      <c r="I41" s="330"/>
      <c r="J41" s="330"/>
      <c r="K41" s="330"/>
      <c r="L41" s="330"/>
      <c r="M41" s="330"/>
      <c r="N41" s="330"/>
      <c r="O41" s="330"/>
      <c r="P41" s="5"/>
      <c r="Q41" s="214"/>
      <c r="R41" s="214"/>
      <c r="S41" s="214"/>
      <c r="T41" s="214"/>
      <c r="U41" s="214"/>
      <c r="V41" s="214"/>
      <c r="W41" s="943"/>
      <c r="X41" s="262" t="s">
        <v>25</v>
      </c>
      <c r="Y41" s="85"/>
      <c r="Z41" s="17"/>
      <c r="AA41" s="870"/>
      <c r="AB41" s="262" t="s">
        <v>24</v>
      </c>
      <c r="AC41" s="385"/>
      <c r="AD41" s="163"/>
      <c r="AE41" s="1063"/>
      <c r="AF41" s="1063"/>
      <c r="AG41" s="531"/>
      <c r="AH41" s="932"/>
    </row>
    <row r="42" spans="7:35" ht="15" customHeight="1" thickBot="1" x14ac:dyDescent="0.25">
      <c r="H42" s="1177" t="s">
        <v>373</v>
      </c>
      <c r="I42" s="1178"/>
      <c r="J42" s="1178"/>
      <c r="K42" s="1178"/>
      <c r="L42" s="332"/>
      <c r="M42" s="332"/>
      <c r="N42" s="332"/>
      <c r="O42" s="333"/>
      <c r="P42" s="333"/>
      <c r="Q42" s="333"/>
      <c r="R42" s="333"/>
      <c r="S42" s="333"/>
      <c r="T42" s="333"/>
      <c r="U42" s="333"/>
      <c r="V42" s="333"/>
      <c r="W42" s="242"/>
      <c r="X42" s="334"/>
      <c r="Y42" s="258"/>
      <c r="Z42" s="334"/>
      <c r="AA42" s="660"/>
      <c r="AB42" s="334"/>
      <c r="AC42" s="145">
        <f>(AC43*AD43+AC44*AD44)/(AD43+AD44)</f>
        <v>0</v>
      </c>
      <c r="AD42" s="736">
        <v>2</v>
      </c>
      <c r="AE42" s="586"/>
      <c r="AF42" s="586"/>
      <c r="AG42" s="532"/>
      <c r="AH42" s="933"/>
    </row>
    <row r="43" spans="7:35" ht="15" customHeight="1" thickBot="1" x14ac:dyDescent="0.25">
      <c r="G43" s="167"/>
      <c r="H43" s="328" t="s">
        <v>619</v>
      </c>
      <c r="I43" s="28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889"/>
      <c r="X43" s="646" t="s">
        <v>25</v>
      </c>
      <c r="Y43" s="108"/>
      <c r="Z43" s="20"/>
      <c r="AA43" s="887"/>
      <c r="AB43" s="646" t="s">
        <v>24</v>
      </c>
      <c r="AC43" s="677" t="b">
        <f t="shared" ref="AC43:AC46" si="4">IF(W43="x",0,IF(Y43="x",1,IF(AA43="x",3)))</f>
        <v>0</v>
      </c>
      <c r="AD43" s="137">
        <v>1</v>
      </c>
      <c r="AE43" s="1064"/>
      <c r="AF43" s="966"/>
      <c r="AG43" s="177">
        <v>2</v>
      </c>
      <c r="AH43" s="898"/>
    </row>
    <row r="44" spans="7:35" ht="15" customHeight="1" thickBot="1" x14ac:dyDescent="0.25">
      <c r="H44" s="31" t="s">
        <v>620</v>
      </c>
      <c r="I44" s="6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868"/>
      <c r="X44" s="28" t="s">
        <v>25</v>
      </c>
      <c r="Y44" s="711"/>
      <c r="Z44" s="28"/>
      <c r="AA44" s="870"/>
      <c r="AB44" s="28" t="s">
        <v>24</v>
      </c>
      <c r="AC44" s="677" t="b">
        <f t="shared" si="4"/>
        <v>0</v>
      </c>
      <c r="AD44" s="70">
        <v>1</v>
      </c>
      <c r="AE44" s="914"/>
      <c r="AF44" s="914"/>
      <c r="AG44" s="421">
        <v>2</v>
      </c>
      <c r="AH44" s="894"/>
    </row>
    <row r="45" spans="7:35" ht="15" customHeight="1" thickBot="1" x14ac:dyDescent="0.25">
      <c r="H45" s="1158" t="s">
        <v>279</v>
      </c>
      <c r="I45" s="1159"/>
      <c r="J45" s="1159"/>
      <c r="K45" s="1159"/>
      <c r="L45" s="1159"/>
      <c r="M45" s="1159"/>
      <c r="N45" s="1159"/>
      <c r="O45" s="1160"/>
      <c r="P45" s="28"/>
      <c r="Q45" s="28"/>
      <c r="R45" s="28"/>
      <c r="S45" s="28"/>
      <c r="T45" s="28"/>
      <c r="U45" s="28"/>
      <c r="V45" s="28"/>
      <c r="W45" s="369"/>
      <c r="X45" s="28"/>
      <c r="Y45" s="261"/>
      <c r="Z45" s="28"/>
      <c r="AA45" s="660"/>
      <c r="AB45" s="28"/>
      <c r="AC45" s="145">
        <f>(AC46*AD46)/AD46</f>
        <v>0</v>
      </c>
      <c r="AD45" s="133">
        <v>1</v>
      </c>
      <c r="AE45" s="163"/>
      <c r="AF45" s="163"/>
      <c r="AG45" s="421"/>
      <c r="AH45" s="894"/>
    </row>
    <row r="46" spans="7:35" ht="15" customHeight="1" thickBot="1" x14ac:dyDescent="0.25">
      <c r="H46" s="27" t="s">
        <v>15</v>
      </c>
      <c r="I46" s="6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868"/>
      <c r="X46" s="28" t="s">
        <v>34</v>
      </c>
      <c r="Y46" s="711"/>
      <c r="Z46" s="28"/>
      <c r="AA46" s="870"/>
      <c r="AB46" s="28" t="s">
        <v>35</v>
      </c>
      <c r="AC46" s="677" t="b">
        <f t="shared" si="4"/>
        <v>0</v>
      </c>
      <c r="AD46" s="70">
        <v>1</v>
      </c>
      <c r="AE46" s="914"/>
      <c r="AF46" s="914"/>
      <c r="AG46" s="421">
        <v>26</v>
      </c>
      <c r="AH46" s="894"/>
    </row>
    <row r="47" spans="7:35" ht="15" customHeight="1" x14ac:dyDescent="0.2">
      <c r="H47" s="1123" t="s">
        <v>621</v>
      </c>
      <c r="I47" s="1124"/>
      <c r="J47" s="1124"/>
      <c r="K47" s="1124"/>
      <c r="L47" s="1124"/>
      <c r="M47" s="327"/>
      <c r="N47" s="327"/>
      <c r="O47" s="327"/>
      <c r="P47" s="327"/>
      <c r="Q47" s="28"/>
      <c r="R47" s="28"/>
      <c r="S47" s="28"/>
      <c r="T47" s="28"/>
      <c r="U47" s="28"/>
      <c r="V47" s="28"/>
      <c r="W47" s="369"/>
      <c r="X47" s="20"/>
      <c r="Y47" s="108"/>
      <c r="Z47" s="20"/>
      <c r="AA47" s="660"/>
      <c r="AB47" s="20"/>
      <c r="AC47" s="145">
        <f>(AC48*AD48+AC49*AD49+AC50*AD50)/(AD48+AD49+AD50)</f>
        <v>0</v>
      </c>
      <c r="AD47" s="133">
        <v>2</v>
      </c>
      <c r="AE47" s="163"/>
      <c r="AF47" s="163"/>
      <c r="AG47" s="421"/>
      <c r="AH47" s="894"/>
    </row>
    <row r="48" spans="7:35" ht="15" customHeight="1" thickBot="1" x14ac:dyDescent="0.25">
      <c r="G48" s="167"/>
      <c r="H48" s="27" t="s">
        <v>281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1172" t="s">
        <v>590</v>
      </c>
      <c r="X48" s="1173"/>
      <c r="Y48" s="1173"/>
      <c r="Z48" s="1173"/>
      <c r="AA48" s="1174"/>
      <c r="AB48" s="1175"/>
      <c r="AC48" s="723"/>
      <c r="AD48" s="70"/>
      <c r="AE48" s="163"/>
      <c r="AF48" s="163"/>
      <c r="AG48" s="534"/>
      <c r="AH48" s="894"/>
    </row>
    <row r="49" spans="7:34" ht="15" customHeight="1" thickBot="1" x14ac:dyDescent="0.25">
      <c r="G49" s="167"/>
      <c r="H49" s="328" t="s">
        <v>612</v>
      </c>
      <c r="I49" s="28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868"/>
      <c r="X49" s="222" t="s">
        <v>24</v>
      </c>
      <c r="Y49" s="108"/>
      <c r="Z49" s="6"/>
      <c r="AA49" s="870"/>
      <c r="AB49" s="222" t="s">
        <v>25</v>
      </c>
      <c r="AC49" s="677" t="b">
        <f t="shared" ref="AC49:AC50" si="5">IF(W49="x",0,IF(Y49="x",1,IF(AA49="x",3)))</f>
        <v>0</v>
      </c>
      <c r="AD49" s="137">
        <v>1</v>
      </c>
      <c r="AE49" s="966"/>
      <c r="AF49" s="966"/>
      <c r="AG49" s="534">
        <v>7</v>
      </c>
      <c r="AH49" s="898"/>
    </row>
    <row r="50" spans="7:34" ht="15" customHeight="1" thickBot="1" x14ac:dyDescent="0.25">
      <c r="G50" s="167"/>
      <c r="H50" s="81" t="s">
        <v>282</v>
      </c>
      <c r="I50" s="8"/>
      <c r="J50" s="74"/>
      <c r="K50" s="74"/>
      <c r="L50" s="74"/>
      <c r="M50" s="74"/>
      <c r="N50" s="74"/>
      <c r="O50" s="74"/>
      <c r="P50" s="20"/>
      <c r="Q50" s="20"/>
      <c r="R50" s="20"/>
      <c r="S50" s="20"/>
      <c r="T50" s="20"/>
      <c r="U50" s="20"/>
      <c r="V50" s="20"/>
      <c r="W50" s="868"/>
      <c r="X50" s="155" t="s">
        <v>24</v>
      </c>
      <c r="Y50" s="227"/>
      <c r="Z50" s="20"/>
      <c r="AA50" s="870"/>
      <c r="AB50" s="155" t="s">
        <v>25</v>
      </c>
      <c r="AC50" s="677" t="b">
        <f t="shared" si="5"/>
        <v>0</v>
      </c>
      <c r="AD50" s="137">
        <v>1</v>
      </c>
      <c r="AE50" s="966"/>
      <c r="AF50" s="966"/>
      <c r="AG50" s="558">
        <v>2</v>
      </c>
      <c r="AH50" s="898"/>
    </row>
    <row r="51" spans="7:34" ht="15" customHeight="1" thickTop="1" thickBot="1" x14ac:dyDescent="0.25">
      <c r="H51" s="95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136"/>
      <c r="X51" s="97"/>
      <c r="Y51" s="141"/>
      <c r="Z51" s="99" t="s">
        <v>622</v>
      </c>
      <c r="AA51" s="689"/>
      <c r="AB51" s="103"/>
      <c r="AC51" s="121">
        <f>(AC42*AD42+AC45*AD45+AC47*AD47)/(AD42+AD45+AD47)</f>
        <v>0</v>
      </c>
      <c r="AD51" s="135">
        <v>1</v>
      </c>
      <c r="AE51" s="861" t="str">
        <f>COUNTA(AE43:AE50)&amp;"/"&amp;5</f>
        <v>0/5</v>
      </c>
      <c r="AF51" s="861" t="str">
        <f>COUNTA(AF43:AF50)&amp;"/"&amp;5</f>
        <v>0/5</v>
      </c>
      <c r="AG51" s="173"/>
      <c r="AH51" s="98"/>
    </row>
    <row r="52" spans="7:34" ht="15" customHeight="1" thickTop="1" x14ac:dyDescent="0.2">
      <c r="AE52" s="1050"/>
      <c r="AF52" s="1050"/>
      <c r="AG52" s="165"/>
    </row>
    <row r="53" spans="7:34" ht="15" customHeight="1" thickBot="1" x14ac:dyDescent="0.25">
      <c r="I53" s="124"/>
      <c r="AE53" s="1050"/>
      <c r="AF53" s="1050"/>
      <c r="AG53" s="165"/>
    </row>
    <row r="54" spans="7:34" ht="15" customHeight="1" thickTop="1" thickBot="1" x14ac:dyDescent="0.25">
      <c r="Z54" s="92"/>
      <c r="AA54" s="692"/>
      <c r="AB54" s="5"/>
      <c r="AC54" s="138" t="s">
        <v>18</v>
      </c>
      <c r="AD54" s="85" t="s">
        <v>1</v>
      </c>
      <c r="AE54" s="1051" t="s">
        <v>390</v>
      </c>
      <c r="AF54" s="60" t="s">
        <v>389</v>
      </c>
      <c r="AG54" s="115"/>
    </row>
    <row r="55" spans="7:34" ht="15" customHeight="1" thickTop="1" thickBot="1" x14ac:dyDescent="0.3">
      <c r="Z55" s="101" t="s">
        <v>1031</v>
      </c>
      <c r="AA55" s="660"/>
      <c r="AB55" s="6"/>
      <c r="AC55" s="121">
        <f>(AC12*AD12+AC20*AD20+AC37*AD37+AC51*AD51)/(AD12+AD20+AD37+AD51)</f>
        <v>0</v>
      </c>
      <c r="AD55" s="135">
        <v>1</v>
      </c>
      <c r="AE55" s="1061" t="str">
        <f>(COUNTA(AE8:AE11)+COUNTA(AE16:AE17)+COUNTA(AE26:AE36)+COUNTA(AE43:AE50))&amp;"/"&amp;19</f>
        <v>0/19</v>
      </c>
      <c r="AF55" s="1061" t="str">
        <f>(COUNTA(AF8:AF11)+COUNTA(AF16:AF17)+COUNTA(AF26:AF36)+COUNTA(AF43:AF50))&amp;"/"&amp;19</f>
        <v>0/19</v>
      </c>
      <c r="AG55" s="521"/>
    </row>
    <row r="56" spans="7:34" ht="15" customHeight="1" thickTop="1" thickBot="1" x14ac:dyDescent="0.25">
      <c r="Z56" s="45"/>
      <c r="AA56" s="689"/>
      <c r="AB56" s="8"/>
      <c r="AC56" s="136"/>
      <c r="AD56" s="136"/>
      <c r="AE56" s="141"/>
      <c r="AF56" s="172"/>
      <c r="AG56" s="108"/>
    </row>
    <row r="57" spans="7:34" ht="15" customHeight="1" thickTop="1" x14ac:dyDescent="0.2"/>
    <row r="58" spans="7:34" ht="15" customHeight="1" thickBot="1" x14ac:dyDescent="0.25">
      <c r="AC58" s="1116" t="s">
        <v>394</v>
      </c>
      <c r="AD58" s="1117"/>
      <c r="AE58" s="1117"/>
      <c r="AF58" s="1118"/>
      <c r="AG58" s="115"/>
    </row>
    <row r="59" spans="7:34" ht="15" customHeight="1" thickTop="1" thickBot="1" x14ac:dyDescent="0.25">
      <c r="AC59" s="187"/>
      <c r="AD59" s="1119">
        <f>Übersicht!U32</f>
        <v>0</v>
      </c>
      <c r="AE59" s="1120"/>
      <c r="AF59" s="188"/>
      <c r="AG59" s="108"/>
    </row>
    <row r="60" spans="7:34" ht="15" customHeight="1" thickTop="1" x14ac:dyDescent="0.2"/>
  </sheetData>
  <sheetProtection password="EF30" sheet="1" selectLockedCells="1"/>
  <customSheetViews>
    <customSheetView guid="{09FC77BA-5E56-4CC2-A2B9-223DC8DC59BC}" showGridLines="0" topLeftCell="A37">
      <selection activeCell="AG37" sqref="AG1:AG1048576"/>
      <rowBreaks count="1" manualBreakCount="1">
        <brk id="38" max="1638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9">
    <mergeCell ref="AH1:AH2"/>
    <mergeCell ref="B2:C2"/>
    <mergeCell ref="H7:V7"/>
    <mergeCell ref="H15:V15"/>
    <mergeCell ref="W18:AB19"/>
    <mergeCell ref="B5:C5"/>
    <mergeCell ref="H23:V23"/>
    <mergeCell ref="W48:AB48"/>
    <mergeCell ref="AC58:AF58"/>
    <mergeCell ref="AD59:AE59"/>
    <mergeCell ref="H30:O30"/>
    <mergeCell ref="W34:AB34"/>
    <mergeCell ref="H40:V40"/>
    <mergeCell ref="H45:O45"/>
    <mergeCell ref="H25:J25"/>
    <mergeCell ref="H33:L33"/>
    <mergeCell ref="H42:K42"/>
    <mergeCell ref="H47:L47"/>
    <mergeCell ref="Y37:AB37"/>
  </mergeCells>
  <conditionalFormatting sqref="AC30 AC25">
    <cfRule type="cellIs" dxfId="1182" priority="56" stopIfTrue="1" operator="between">
      <formula>0</formula>
      <formula>0.99</formula>
    </cfRule>
    <cfRule type="cellIs" dxfId="1181" priority="57" stopIfTrue="1" operator="between">
      <formula>1</formula>
      <formula>1.99</formula>
    </cfRule>
    <cfRule type="cellIs" dxfId="1180" priority="58" stopIfTrue="1" operator="between">
      <formula>2</formula>
      <formula>3</formula>
    </cfRule>
  </conditionalFormatting>
  <conditionalFormatting sqref="AC51">
    <cfRule type="cellIs" dxfId="1179" priority="53" stopIfTrue="1" operator="between">
      <formula>0</formula>
      <formula>0.99</formula>
    </cfRule>
    <cfRule type="cellIs" dxfId="1178" priority="54" stopIfTrue="1" operator="between">
      <formula>1</formula>
      <formula>1.99</formula>
    </cfRule>
    <cfRule type="cellIs" dxfId="1177" priority="55" stopIfTrue="1" operator="between">
      <formula>2</formula>
      <formula>3</formula>
    </cfRule>
  </conditionalFormatting>
  <conditionalFormatting sqref="AC55">
    <cfRule type="cellIs" dxfId="1176" priority="50" stopIfTrue="1" operator="between">
      <formula>0</formula>
      <formula>0.99</formula>
    </cfRule>
    <cfRule type="cellIs" dxfId="1175" priority="51" stopIfTrue="1" operator="between">
      <formula>1</formula>
      <formula>1.99</formula>
    </cfRule>
    <cfRule type="cellIs" dxfId="1174" priority="52" stopIfTrue="1" operator="between">
      <formula>2</formula>
      <formula>3</formula>
    </cfRule>
  </conditionalFormatting>
  <conditionalFormatting sqref="B2">
    <cfRule type="cellIs" dxfId="1173" priority="47" stopIfTrue="1" operator="between">
      <formula>0</formula>
      <formula>0.99</formula>
    </cfRule>
    <cfRule type="cellIs" dxfId="1172" priority="48" stopIfTrue="1" operator="between">
      <formula>1</formula>
      <formula>1.99</formula>
    </cfRule>
    <cfRule type="cellIs" dxfId="1171" priority="49" stopIfTrue="1" operator="between">
      <formula>2</formula>
      <formula>3</formula>
    </cfRule>
  </conditionalFormatting>
  <conditionalFormatting sqref="AC45">
    <cfRule type="cellIs" dxfId="1170" priority="44" stopIfTrue="1" operator="between">
      <formula>0</formula>
      <formula>0.99</formula>
    </cfRule>
    <cfRule type="cellIs" dxfId="1169" priority="45" stopIfTrue="1" operator="between">
      <formula>1</formula>
      <formula>1.99</formula>
    </cfRule>
    <cfRule type="cellIs" dxfId="1168" priority="46" stopIfTrue="1" operator="between">
      <formula>2</formula>
      <formula>3</formula>
    </cfRule>
  </conditionalFormatting>
  <conditionalFormatting sqref="AC47">
    <cfRule type="cellIs" dxfId="1167" priority="41" stopIfTrue="1" operator="between">
      <formula>0</formula>
      <formula>0.99</formula>
    </cfRule>
    <cfRule type="cellIs" dxfId="1166" priority="42" stopIfTrue="1" operator="between">
      <formula>1</formula>
      <formula>1.99</formula>
    </cfRule>
    <cfRule type="cellIs" dxfId="1165" priority="43" stopIfTrue="1" operator="between">
      <formula>2</formula>
      <formula>3</formula>
    </cfRule>
  </conditionalFormatting>
  <conditionalFormatting sqref="AC33">
    <cfRule type="cellIs" dxfId="1164" priority="38" stopIfTrue="1" operator="between">
      <formula>0</formula>
      <formula>0.99</formula>
    </cfRule>
    <cfRule type="cellIs" dxfId="1163" priority="39" stopIfTrue="1" operator="between">
      <formula>1</formula>
      <formula>1.99</formula>
    </cfRule>
    <cfRule type="cellIs" dxfId="1162" priority="40" stopIfTrue="1" operator="between">
      <formula>2</formula>
      <formula>3</formula>
    </cfRule>
  </conditionalFormatting>
  <conditionalFormatting sqref="AC20">
    <cfRule type="cellIs" dxfId="1161" priority="32" stopIfTrue="1" operator="between">
      <formula>0</formula>
      <formula>0.99</formula>
    </cfRule>
    <cfRule type="cellIs" dxfId="1160" priority="33" stopIfTrue="1" operator="between">
      <formula>1</formula>
      <formula>1.99</formula>
    </cfRule>
    <cfRule type="cellIs" dxfId="1159" priority="34" stopIfTrue="1" operator="between">
      <formula>2</formula>
      <formula>3</formula>
    </cfRule>
  </conditionalFormatting>
  <conditionalFormatting sqref="AC12">
    <cfRule type="cellIs" dxfId="1158" priority="29" stopIfTrue="1" operator="between">
      <formula>0</formula>
      <formula>0.99</formula>
    </cfRule>
    <cfRule type="cellIs" dxfId="1157" priority="30" stopIfTrue="1" operator="between">
      <formula>1</formula>
      <formula>1.99</formula>
    </cfRule>
    <cfRule type="cellIs" dxfId="1156" priority="31" stopIfTrue="1" operator="between">
      <formula>2</formula>
      <formula>3</formula>
    </cfRule>
  </conditionalFormatting>
  <conditionalFormatting sqref="AC42">
    <cfRule type="cellIs" dxfId="1155" priority="23" stopIfTrue="1" operator="between">
      <formula>0</formula>
      <formula>0.99</formula>
    </cfRule>
    <cfRule type="cellIs" dxfId="1154" priority="24" stopIfTrue="1" operator="between">
      <formula>1</formula>
      <formula>1.99</formula>
    </cfRule>
    <cfRule type="cellIs" dxfId="1153" priority="25" stopIfTrue="1" operator="between">
      <formula>2</formula>
      <formula>3</formula>
    </cfRule>
  </conditionalFormatting>
  <conditionalFormatting sqref="AC37">
    <cfRule type="cellIs" dxfId="1152" priority="20" stopIfTrue="1" operator="between">
      <formula>0</formula>
      <formula>0.99</formula>
    </cfRule>
    <cfRule type="cellIs" dxfId="1151" priority="21" stopIfTrue="1" operator="between">
      <formula>1</formula>
      <formula>1.99</formula>
    </cfRule>
    <cfRule type="cellIs" dxfId="1150" priority="22" stopIfTrue="1" operator="between">
      <formula>2</formula>
      <formula>3</formula>
    </cfRule>
  </conditionalFormatting>
  <conditionalFormatting sqref="AC9">
    <cfRule type="expression" dxfId="1149" priority="19">
      <formula>$AC$9=FALSE</formula>
    </cfRule>
  </conditionalFormatting>
  <conditionalFormatting sqref="AC8">
    <cfRule type="expression" dxfId="1148" priority="18">
      <formula>$AC$8=FALSE</formula>
    </cfRule>
  </conditionalFormatting>
  <conditionalFormatting sqref="AC10">
    <cfRule type="expression" dxfId="1147" priority="17">
      <formula>$AC$10=FALSE</formula>
    </cfRule>
  </conditionalFormatting>
  <conditionalFormatting sqref="AC11">
    <cfRule type="expression" dxfId="1146" priority="16">
      <formula>$AC$11=FALSE</formula>
    </cfRule>
  </conditionalFormatting>
  <conditionalFormatting sqref="AC16">
    <cfRule type="expression" dxfId="1145" priority="15">
      <formula>$AC$16=FALSE</formula>
    </cfRule>
  </conditionalFormatting>
  <conditionalFormatting sqref="AC17">
    <cfRule type="expression" dxfId="1144" priority="14">
      <formula>$AC$17=FALSE</formula>
    </cfRule>
  </conditionalFormatting>
  <conditionalFormatting sqref="AC26">
    <cfRule type="expression" dxfId="1143" priority="13">
      <formula>$AC$26=FALSE</formula>
    </cfRule>
  </conditionalFormatting>
  <conditionalFormatting sqref="AC27">
    <cfRule type="expression" dxfId="1142" priority="12">
      <formula>$AC$27=FALSE</formula>
    </cfRule>
  </conditionalFormatting>
  <conditionalFormatting sqref="AC28">
    <cfRule type="expression" dxfId="1141" priority="11">
      <formula>$AC$28=FALSE</formula>
    </cfRule>
  </conditionalFormatting>
  <conditionalFormatting sqref="AC29">
    <cfRule type="expression" dxfId="1140" priority="10">
      <formula>$AC$29=FALSE</formula>
    </cfRule>
  </conditionalFormatting>
  <conditionalFormatting sqref="AC31">
    <cfRule type="expression" dxfId="1139" priority="9">
      <formula>$AC$31=FALSE</formula>
    </cfRule>
  </conditionalFormatting>
  <conditionalFormatting sqref="AC32">
    <cfRule type="expression" dxfId="1138" priority="8">
      <formula>$AC$32=FALSE</formula>
    </cfRule>
  </conditionalFormatting>
  <conditionalFormatting sqref="AC36">
    <cfRule type="expression" dxfId="1137" priority="7">
      <formula>$AC$36=FALSE</formula>
    </cfRule>
  </conditionalFormatting>
  <conditionalFormatting sqref="AC35">
    <cfRule type="expression" dxfId="1136" priority="6">
      <formula>$AC$35=FALSE</formula>
    </cfRule>
  </conditionalFormatting>
  <conditionalFormatting sqref="AC43">
    <cfRule type="expression" dxfId="1135" priority="5">
      <formula>$AC$43=FALSE</formula>
    </cfRule>
  </conditionalFormatting>
  <conditionalFormatting sqref="AC44">
    <cfRule type="expression" dxfId="1134" priority="4">
      <formula>$AC$44=FALSE</formula>
    </cfRule>
  </conditionalFormatting>
  <conditionalFormatting sqref="AC46">
    <cfRule type="expression" dxfId="1133" priority="3">
      <formula>$AC$46=FALSE</formula>
    </cfRule>
  </conditionalFormatting>
  <conditionalFormatting sqref="AC50">
    <cfRule type="expression" dxfId="1132" priority="2">
      <formula>$AC$50=FALSE</formula>
    </cfRule>
  </conditionalFormatting>
  <conditionalFormatting sqref="AC49">
    <cfRule type="expression" dxfId="1131" priority="1">
      <formula>$AC$49=FALSE</formula>
    </cfRule>
  </conditionalFormatting>
  <pageMargins left="0.11811023622047245" right="0.11811023622047245" top="0.78740157480314965" bottom="0.78740157480314965" header="0.27559055118110237" footer="0.31496062992125984"/>
  <pageSetup paperSize="9" scale="85" fitToHeight="0" orientation="landscape" r:id="rId2"/>
  <headerFooter alignWithMargins="0">
    <oddHeader>&amp;R&amp;G</oddHeader>
  </headerFooter>
  <rowBreaks count="1" manualBreakCount="1">
    <brk id="38" max="16383" man="1"/>
  </rowBreaks>
  <ignoredErrors>
    <ignoredError sqref="AC8:AC11 AC31 AC49" unlockedFormula="1"/>
    <ignoredError sqref="AC30 AC45" formula="1"/>
  </ignoredErrors>
  <legacy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B1:AH71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3" max="23" width="3.28515625" style="117"/>
    <col min="24" max="24" width="14.7109375" customWidth="1"/>
    <col min="25" max="25" width="3.28515625" style="117"/>
    <col min="26" max="26" width="14.7109375" customWidth="1"/>
    <col min="27" max="27" width="3.28515625" style="687"/>
    <col min="28" max="28" width="14.7109375" customWidth="1"/>
    <col min="29" max="29" width="4.7109375" style="117" customWidth="1"/>
    <col min="30" max="33" width="4" style="117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AC66</f>
        <v>0</v>
      </c>
      <c r="C2" s="1143"/>
      <c r="D2" s="135">
        <v>1</v>
      </c>
      <c r="F2" s="2" t="s">
        <v>1032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44"/>
      <c r="Y3" s="744"/>
      <c r="AA3" s="688"/>
      <c r="AC3" s="744"/>
      <c r="AD3" s="744"/>
      <c r="AE3" s="744"/>
      <c r="AF3" s="744"/>
      <c r="AG3" s="744"/>
    </row>
    <row r="4" spans="2:34" ht="15" customHeight="1" thickBot="1" x14ac:dyDescent="0.3">
      <c r="B4" s="186" t="s">
        <v>396</v>
      </c>
      <c r="G4" s="3" t="s">
        <v>283</v>
      </c>
    </row>
    <row r="5" spans="2:34" ht="15" customHeight="1" thickTop="1" thickBot="1" x14ac:dyDescent="0.25">
      <c r="B5" s="1119">
        <f>Übersicht!U43</f>
        <v>0</v>
      </c>
      <c r="C5" s="1120"/>
      <c r="H5" s="1107" t="s">
        <v>0</v>
      </c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">
        <v>0</v>
      </c>
      <c r="X5" s="57"/>
      <c r="Y5" s="14">
        <v>1</v>
      </c>
      <c r="Z5" s="57"/>
      <c r="AA5" s="11">
        <v>3</v>
      </c>
      <c r="AB5" s="43"/>
      <c r="AC5" s="11" t="s">
        <v>18</v>
      </c>
      <c r="AD5" s="14" t="s">
        <v>1</v>
      </c>
      <c r="AE5" s="4" t="s">
        <v>390</v>
      </c>
      <c r="AF5" s="14" t="s">
        <v>389</v>
      </c>
      <c r="AG5" s="14" t="s">
        <v>1060</v>
      </c>
      <c r="AH5" s="60" t="s">
        <v>2</v>
      </c>
    </row>
    <row r="6" spans="2:34" ht="15" customHeight="1" thickTop="1" thickBot="1" x14ac:dyDescent="0.25">
      <c r="B6" s="309"/>
      <c r="C6" s="160"/>
      <c r="H6" s="235" t="s">
        <v>674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70"/>
      <c r="X6" s="200" t="s">
        <v>25</v>
      </c>
      <c r="Y6" s="112"/>
      <c r="Z6" s="84"/>
      <c r="AA6" s="870"/>
      <c r="AB6" s="200" t="s">
        <v>24</v>
      </c>
      <c r="AC6" s="1065" t="b">
        <f>IF(W6="x",0,IF(Y6="x",1,IF(AA6="x",3)))</f>
        <v>0</v>
      </c>
      <c r="AD6" s="737">
        <v>2</v>
      </c>
      <c r="AE6" s="940"/>
      <c r="AF6" s="941"/>
      <c r="AG6" s="583">
        <v>4</v>
      </c>
      <c r="AH6" s="936"/>
    </row>
    <row r="7" spans="2:34" ht="15" customHeight="1" thickBot="1" x14ac:dyDescent="0.25">
      <c r="B7" s="309"/>
      <c r="C7" s="160"/>
      <c r="H7" s="220" t="s">
        <v>1176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870"/>
      <c r="X7" s="236" t="s">
        <v>25</v>
      </c>
      <c r="Y7" s="323"/>
      <c r="Z7" s="243"/>
      <c r="AA7" s="870"/>
      <c r="AB7" s="236" t="s">
        <v>24</v>
      </c>
      <c r="AC7" s="1066" t="b">
        <f t="shared" ref="AC7:AC21" si="0">IF(W7="x",0,IF(Y7="x",1,IF(AA7="x",3)))</f>
        <v>0</v>
      </c>
      <c r="AD7" s="738">
        <v>1</v>
      </c>
      <c r="AE7" s="951"/>
      <c r="AF7" s="952"/>
      <c r="AG7" s="584"/>
      <c r="AH7" s="946"/>
    </row>
    <row r="8" spans="2:34" ht="15" customHeight="1" thickBot="1" x14ac:dyDescent="0.25">
      <c r="B8" s="309"/>
      <c r="C8" s="160"/>
      <c r="H8" s="226" t="s">
        <v>872</v>
      </c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870"/>
      <c r="X8" s="178" t="s">
        <v>25</v>
      </c>
      <c r="Y8" s="258"/>
      <c r="Z8" s="257"/>
      <c r="AA8" s="870"/>
      <c r="AB8" s="178" t="s">
        <v>24</v>
      </c>
      <c r="AC8" s="1066" t="b">
        <f t="shared" si="0"/>
        <v>0</v>
      </c>
      <c r="AD8" s="594">
        <v>3</v>
      </c>
      <c r="AE8" s="953"/>
      <c r="AF8" s="954"/>
      <c r="AG8" s="182">
        <v>4</v>
      </c>
      <c r="AH8" s="947"/>
    </row>
    <row r="9" spans="2:34" ht="15" customHeight="1" thickBot="1" x14ac:dyDescent="0.25">
      <c r="B9" s="309"/>
      <c r="C9" s="160"/>
      <c r="H9" s="226" t="s">
        <v>870</v>
      </c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870"/>
      <c r="X9" s="178" t="s">
        <v>25</v>
      </c>
      <c r="Y9" s="258"/>
      <c r="Z9" s="257"/>
      <c r="AA9" s="870"/>
      <c r="AB9" s="178" t="s">
        <v>24</v>
      </c>
      <c r="AC9" s="1066" t="b">
        <f t="shared" si="0"/>
        <v>0</v>
      </c>
      <c r="AD9" s="594">
        <v>3</v>
      </c>
      <c r="AE9" s="953"/>
      <c r="AF9" s="954"/>
      <c r="AG9" s="182">
        <v>4</v>
      </c>
      <c r="AH9" s="947"/>
    </row>
    <row r="10" spans="2:34" ht="15" customHeight="1" thickBot="1" x14ac:dyDescent="0.25">
      <c r="B10" s="309"/>
      <c r="C10" s="160"/>
      <c r="H10" s="220" t="s">
        <v>871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870"/>
      <c r="X10" s="236" t="s">
        <v>25</v>
      </c>
      <c r="Y10" s="323"/>
      <c r="Z10" s="243"/>
      <c r="AA10" s="870"/>
      <c r="AB10" s="236" t="s">
        <v>24</v>
      </c>
      <c r="AC10" s="1066" t="b">
        <f t="shared" si="0"/>
        <v>0</v>
      </c>
      <c r="AD10" s="738">
        <v>3</v>
      </c>
      <c r="AE10" s="951"/>
      <c r="AF10" s="952"/>
      <c r="AG10" s="584">
        <v>4</v>
      </c>
      <c r="AH10" s="946"/>
    </row>
    <row r="11" spans="2:34" ht="15" customHeight="1" thickBot="1" x14ac:dyDescent="0.25">
      <c r="H11" s="580" t="s">
        <v>157</v>
      </c>
      <c r="I11" s="581"/>
      <c r="J11" s="581"/>
      <c r="K11" s="581"/>
      <c r="L11" s="582"/>
      <c r="M11" s="581"/>
      <c r="N11" s="581"/>
      <c r="O11" s="581"/>
      <c r="P11" s="581"/>
      <c r="Q11" s="581"/>
      <c r="R11" s="581"/>
      <c r="S11" s="581"/>
      <c r="T11" s="581"/>
      <c r="U11" s="581"/>
      <c r="V11" s="581"/>
      <c r="W11" s="870"/>
      <c r="X11" s="23" t="s">
        <v>24</v>
      </c>
      <c r="Y11" s="713"/>
      <c r="Z11" s="23"/>
      <c r="AA11" s="870"/>
      <c r="AB11" s="23" t="s">
        <v>25</v>
      </c>
      <c r="AC11" s="1066" t="b">
        <f t="shared" si="0"/>
        <v>0</v>
      </c>
      <c r="AD11" s="566">
        <v>3</v>
      </c>
      <c r="AE11" s="162"/>
      <c r="AF11" s="162"/>
      <c r="AG11" s="162"/>
      <c r="AH11" s="893"/>
    </row>
    <row r="12" spans="2:34" ht="15" customHeight="1" thickBot="1" x14ac:dyDescent="0.25">
      <c r="H12" s="1158" t="s">
        <v>284</v>
      </c>
      <c r="I12" s="1159"/>
      <c r="J12" s="1159"/>
      <c r="K12" s="1159"/>
      <c r="L12" s="1159"/>
      <c r="M12" s="1159"/>
      <c r="N12" s="1160"/>
      <c r="O12" s="28"/>
      <c r="P12" s="28"/>
      <c r="Q12" s="28"/>
      <c r="R12" s="28"/>
      <c r="S12" s="28"/>
      <c r="T12" s="28"/>
      <c r="U12" s="28"/>
      <c r="V12" s="28"/>
      <c r="W12" s="369"/>
      <c r="X12" s="28"/>
      <c r="Y12" s="711"/>
      <c r="Z12" s="28"/>
      <c r="AA12" s="660"/>
      <c r="AB12" s="28"/>
      <c r="AC12" s="1067">
        <f>(AC13*AD13+AC14*AD14+AC15*AD15)/(AD13+AD14+AD15)</f>
        <v>0</v>
      </c>
      <c r="AD12" s="133">
        <v>2</v>
      </c>
      <c r="AE12" s="163"/>
      <c r="AF12" s="163"/>
      <c r="AG12" s="163"/>
      <c r="AH12" s="894"/>
    </row>
    <row r="13" spans="2:34" ht="15" customHeight="1" thickBot="1" x14ac:dyDescent="0.25">
      <c r="H13" s="27" t="s">
        <v>40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868"/>
      <c r="X13" s="28" t="s">
        <v>24</v>
      </c>
      <c r="Y13" s="261"/>
      <c r="Z13" s="28"/>
      <c r="AA13" s="870"/>
      <c r="AB13" s="28" t="s">
        <v>25</v>
      </c>
      <c r="AC13" s="723" t="b">
        <f t="shared" si="0"/>
        <v>0</v>
      </c>
      <c r="AD13" s="70">
        <v>1</v>
      </c>
      <c r="AE13" s="914"/>
      <c r="AF13" s="914"/>
      <c r="AG13" s="523">
        <v>3</v>
      </c>
      <c r="AH13" s="894"/>
    </row>
    <row r="14" spans="2:34" ht="15" customHeight="1" thickBot="1" x14ac:dyDescent="0.25">
      <c r="H14" s="27" t="s">
        <v>285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8" t="s">
        <v>19</v>
      </c>
      <c r="Y14" s="870"/>
      <c r="Z14" s="28" t="s">
        <v>20</v>
      </c>
      <c r="AA14" s="870"/>
      <c r="AB14" s="28" t="s">
        <v>27</v>
      </c>
      <c r="AC14" s="723" t="b">
        <f t="shared" si="0"/>
        <v>0</v>
      </c>
      <c r="AD14" s="70">
        <v>1</v>
      </c>
      <c r="AE14" s="914"/>
      <c r="AF14" s="914"/>
      <c r="AG14" s="163">
        <v>1</v>
      </c>
      <c r="AH14" s="894"/>
    </row>
    <row r="15" spans="2:34" ht="15" customHeight="1" thickBot="1" x14ac:dyDescent="0.25">
      <c r="G15" s="167"/>
      <c r="H15" s="27" t="s">
        <v>86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868"/>
      <c r="X15" s="28" t="s">
        <v>19</v>
      </c>
      <c r="Y15" s="870"/>
      <c r="Z15" s="28" t="s">
        <v>20</v>
      </c>
      <c r="AA15" s="870"/>
      <c r="AB15" s="28" t="s">
        <v>27</v>
      </c>
      <c r="AC15" s="723" t="b">
        <f t="shared" si="0"/>
        <v>0</v>
      </c>
      <c r="AD15" s="70">
        <v>1</v>
      </c>
      <c r="AE15" s="914"/>
      <c r="AF15" s="914"/>
      <c r="AG15" s="395">
        <v>1</v>
      </c>
      <c r="AH15" s="894"/>
    </row>
    <row r="16" spans="2:34" ht="15" customHeight="1" thickBot="1" x14ac:dyDescent="0.25">
      <c r="H16" s="1158" t="s">
        <v>286</v>
      </c>
      <c r="I16" s="1159"/>
      <c r="J16" s="1159"/>
      <c r="K16" s="1159"/>
      <c r="L16" s="116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369"/>
      <c r="X16" s="28"/>
      <c r="Y16" s="713"/>
      <c r="Z16" s="28"/>
      <c r="AA16" s="660"/>
      <c r="AB16" s="28"/>
      <c r="AC16" s="1067">
        <f>(AC17*AD17+AC18*AD18+AC19*AD19+AC20*AD20+AC21*AD21)/(AD17+AD18+AD19+AD20+AD21)</f>
        <v>0</v>
      </c>
      <c r="AD16" s="133">
        <v>2</v>
      </c>
      <c r="AE16" s="163"/>
      <c r="AF16" s="163"/>
      <c r="AG16" s="163"/>
      <c r="AH16" s="894"/>
    </row>
    <row r="17" spans="7:34" ht="15" customHeight="1" thickBot="1" x14ac:dyDescent="0.25">
      <c r="H17" s="27" t="s">
        <v>287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70"/>
      <c r="X17" s="28" t="s">
        <v>24</v>
      </c>
      <c r="Y17" s="711"/>
      <c r="Z17" s="28"/>
      <c r="AA17" s="870"/>
      <c r="AB17" s="28" t="s">
        <v>25</v>
      </c>
      <c r="AC17" s="723" t="b">
        <f t="shared" si="0"/>
        <v>0</v>
      </c>
      <c r="AD17" s="70">
        <v>1</v>
      </c>
      <c r="AE17" s="914"/>
      <c r="AF17" s="914"/>
      <c r="AG17" s="523">
        <v>2</v>
      </c>
      <c r="AH17" s="894"/>
    </row>
    <row r="18" spans="7:34" ht="15" customHeight="1" thickBot="1" x14ac:dyDescent="0.25">
      <c r="H18" s="1188" t="s">
        <v>288</v>
      </c>
      <c r="I18" s="1187"/>
      <c r="J18" s="1187"/>
      <c r="K18" s="1187"/>
      <c r="L18" s="1187"/>
      <c r="M18" s="1187"/>
      <c r="N18" s="1187"/>
      <c r="O18" s="1187"/>
      <c r="P18" s="1187"/>
      <c r="Q18" s="1187"/>
      <c r="R18" s="1187"/>
      <c r="S18" s="1187"/>
      <c r="T18" s="1187"/>
      <c r="U18" s="1187"/>
      <c r="V18" s="1187"/>
      <c r="W18" s="870"/>
      <c r="X18" s="28" t="s">
        <v>24</v>
      </c>
      <c r="Y18" s="711"/>
      <c r="Z18" s="28"/>
      <c r="AA18" s="870"/>
      <c r="AB18" s="28" t="s">
        <v>25</v>
      </c>
      <c r="AC18" s="723" t="b">
        <f t="shared" si="0"/>
        <v>0</v>
      </c>
      <c r="AD18" s="70">
        <v>1</v>
      </c>
      <c r="AE18" s="914"/>
      <c r="AF18" s="914"/>
      <c r="AG18" s="523">
        <v>3</v>
      </c>
      <c r="AH18" s="894"/>
    </row>
    <row r="19" spans="7:34" ht="15" customHeight="1" thickBot="1" x14ac:dyDescent="0.25">
      <c r="H19" s="27" t="s">
        <v>289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870"/>
      <c r="X19" s="28" t="s">
        <v>24</v>
      </c>
      <c r="Y19" s="711"/>
      <c r="Z19" s="28"/>
      <c r="AA19" s="870"/>
      <c r="AB19" s="28" t="s">
        <v>25</v>
      </c>
      <c r="AC19" s="723" t="b">
        <f t="shared" si="0"/>
        <v>0</v>
      </c>
      <c r="AD19" s="70">
        <v>1</v>
      </c>
      <c r="AE19" s="914"/>
      <c r="AF19" s="914"/>
      <c r="AG19" s="523">
        <v>3</v>
      </c>
      <c r="AH19" s="894"/>
    </row>
    <row r="20" spans="7:34" ht="15" customHeight="1" thickBot="1" x14ac:dyDescent="0.25">
      <c r="H20" s="27" t="s">
        <v>290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870"/>
      <c r="X20" s="28" t="s">
        <v>24</v>
      </c>
      <c r="Y20" s="711"/>
      <c r="Z20" s="28"/>
      <c r="AA20" s="870"/>
      <c r="AB20" s="28" t="s">
        <v>25</v>
      </c>
      <c r="AC20" s="723" t="b">
        <f t="shared" si="0"/>
        <v>0</v>
      </c>
      <c r="AD20" s="70">
        <v>1</v>
      </c>
      <c r="AE20" s="914"/>
      <c r="AF20" s="914"/>
      <c r="AG20" s="523">
        <v>3</v>
      </c>
      <c r="AH20" s="894"/>
    </row>
    <row r="21" spans="7:34" ht="15" customHeight="1" thickBot="1" x14ac:dyDescent="0.25">
      <c r="H21" s="81" t="s">
        <v>291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01"/>
      <c r="X21" s="74" t="s">
        <v>292</v>
      </c>
      <c r="Y21" s="227"/>
      <c r="Z21" s="74"/>
      <c r="AA21" s="901"/>
      <c r="AB21" s="93" t="s">
        <v>293</v>
      </c>
      <c r="AC21" s="723" t="b">
        <f t="shared" si="0"/>
        <v>0</v>
      </c>
      <c r="AD21" s="727">
        <v>1</v>
      </c>
      <c r="AE21" s="921"/>
      <c r="AF21" s="921"/>
      <c r="AG21" s="562">
        <v>9</v>
      </c>
      <c r="AH21" s="937"/>
    </row>
    <row r="22" spans="7:34" ht="15" customHeight="1" thickTop="1" thickBot="1" x14ac:dyDescent="0.25">
      <c r="H22" s="9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141"/>
      <c r="X22" s="97"/>
      <c r="Y22" s="141"/>
      <c r="Z22" s="99"/>
      <c r="AA22" s="695"/>
      <c r="AB22" s="99" t="s">
        <v>283</v>
      </c>
      <c r="AC22" s="121">
        <f>(AC6*AD6+AC8*AD8+AC9*AD9+AC10*AD10+AC11*AD11+AC12*AD12+AC16*AD16)/(AD6+AD8+AD9+AD10+AD11+AD12+AD16)</f>
        <v>0</v>
      </c>
      <c r="AD22" s="135">
        <v>1</v>
      </c>
      <c r="AE22" s="861" t="str">
        <f>COUNTA(AE6:AE21)&amp;"/"&amp;13</f>
        <v>0/13</v>
      </c>
      <c r="AF22" s="861" t="str">
        <f>COUNTA(AF6:AF21)&amp;"/"&amp;13</f>
        <v>0/13</v>
      </c>
      <c r="AG22" s="179"/>
      <c r="AH22" s="98"/>
    </row>
    <row r="23" spans="7:34" ht="15" customHeight="1" thickTop="1" x14ac:dyDescent="0.2">
      <c r="AE23" s="165"/>
      <c r="AF23" s="165"/>
      <c r="AG23" s="165"/>
    </row>
    <row r="24" spans="7:34" ht="15" customHeight="1" thickBot="1" x14ac:dyDescent="0.3">
      <c r="G24" s="3" t="s">
        <v>294</v>
      </c>
      <c r="AE24" s="165"/>
      <c r="AF24" s="165"/>
      <c r="AG24" s="165"/>
    </row>
    <row r="25" spans="7:34" ht="15" customHeight="1" thickTop="1" thickBot="1" x14ac:dyDescent="0.25">
      <c r="H25" s="1161" t="s">
        <v>0</v>
      </c>
      <c r="I25" s="1162"/>
      <c r="J25" s="1162"/>
      <c r="K25" s="1162"/>
      <c r="L25" s="1162"/>
      <c r="M25" s="1162"/>
      <c r="N25" s="1162"/>
      <c r="O25" s="1162"/>
      <c r="P25" s="1162"/>
      <c r="Q25" s="1162"/>
      <c r="R25" s="1162"/>
      <c r="S25" s="1162"/>
      <c r="T25" s="1162"/>
      <c r="U25" s="1162"/>
      <c r="V25" s="1162"/>
      <c r="W25" s="11">
        <v>0</v>
      </c>
      <c r="X25" s="65"/>
      <c r="Y25" s="11">
        <v>1</v>
      </c>
      <c r="Z25" s="65"/>
      <c r="AA25" s="11">
        <v>3</v>
      </c>
      <c r="AB25" s="66"/>
      <c r="AC25" s="14" t="s">
        <v>18</v>
      </c>
      <c r="AD25" s="11" t="s">
        <v>1</v>
      </c>
      <c r="AE25" s="4" t="s">
        <v>390</v>
      </c>
      <c r="AF25" s="14" t="s">
        <v>389</v>
      </c>
      <c r="AG25" s="14" t="s">
        <v>1060</v>
      </c>
      <c r="AH25" s="67" t="s">
        <v>2</v>
      </c>
    </row>
    <row r="26" spans="7:34" ht="15" customHeight="1" thickTop="1" thickBot="1" x14ac:dyDescent="0.25">
      <c r="H26" s="1191" t="s">
        <v>157</v>
      </c>
      <c r="I26" s="1192"/>
      <c r="J26" s="1192"/>
      <c r="K26" s="119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88"/>
      <c r="X26" s="53" t="s">
        <v>24</v>
      </c>
      <c r="Y26" s="886"/>
      <c r="Z26" s="53" t="s">
        <v>32</v>
      </c>
      <c r="AA26" s="886"/>
      <c r="AB26" s="53" t="s">
        <v>301</v>
      </c>
      <c r="AC26" s="1068" t="b">
        <f t="shared" ref="AC26:AC44" si="1">IF(W26="x",0,IF(Y26="x",1,IF(AA26="x",3)))</f>
        <v>0</v>
      </c>
      <c r="AD26" s="130">
        <v>3</v>
      </c>
      <c r="AE26" s="161"/>
      <c r="AF26" s="161"/>
      <c r="AG26" s="161"/>
      <c r="AH26" s="892"/>
    </row>
    <row r="27" spans="7:34" ht="15" customHeight="1" thickBot="1" x14ac:dyDescent="0.25">
      <c r="H27" s="1158" t="s">
        <v>295</v>
      </c>
      <c r="I27" s="1159"/>
      <c r="J27" s="1159"/>
      <c r="K27" s="1159"/>
      <c r="L27" s="1159"/>
      <c r="M27" s="1160"/>
      <c r="N27" s="28"/>
      <c r="O27" s="28"/>
      <c r="P27" s="28"/>
      <c r="Q27" s="28"/>
      <c r="R27" s="28"/>
      <c r="S27" s="28"/>
      <c r="T27" s="28"/>
      <c r="U27" s="28"/>
      <c r="V27" s="28"/>
      <c r="W27" s="369"/>
      <c r="X27" s="28"/>
      <c r="Y27" s="108"/>
      <c r="Z27" s="28"/>
      <c r="AA27" s="660"/>
      <c r="AB27" s="28"/>
      <c r="AC27" s="1067">
        <f>(AC28*AD28+AC30*AD30+AC32*AD32+AC33*AD33+AC34*AD34+AC35*AD35+AC36*AD36+AC37*AD37+AC38*AD38)/(AD28+AD30+AD32+AD33+AD34+AD35+AD36+AD37+AD38)</f>
        <v>0</v>
      </c>
      <c r="AD27" s="133">
        <v>2</v>
      </c>
      <c r="AE27" s="163"/>
      <c r="AF27" s="163"/>
      <c r="AG27" s="163"/>
      <c r="AH27" s="894"/>
    </row>
    <row r="28" spans="7:34" ht="15" customHeight="1" thickBot="1" x14ac:dyDescent="0.25">
      <c r="H28" s="31" t="s">
        <v>684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868"/>
      <c r="X28" s="110" t="s">
        <v>24</v>
      </c>
      <c r="Y28" s="870"/>
      <c r="Z28" s="28" t="s">
        <v>302</v>
      </c>
      <c r="AA28" s="870"/>
      <c r="AB28" s="28" t="s">
        <v>303</v>
      </c>
      <c r="AC28" s="723" t="b">
        <f t="shared" si="1"/>
        <v>0</v>
      </c>
      <c r="AD28" s="70">
        <v>1</v>
      </c>
      <c r="AE28" s="914"/>
      <c r="AF28" s="914"/>
      <c r="AG28" s="163">
        <v>3</v>
      </c>
      <c r="AH28" s="894"/>
    </row>
    <row r="29" spans="7:34" ht="15" customHeight="1" thickBot="1" x14ac:dyDescent="0.25">
      <c r="H29" s="31" t="s">
        <v>685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868"/>
      <c r="X29" s="29" t="s">
        <v>237</v>
      </c>
      <c r="Y29" s="870"/>
      <c r="Z29" s="110" t="s">
        <v>686</v>
      </c>
      <c r="AA29" s="870"/>
      <c r="AB29" s="110" t="s">
        <v>687</v>
      </c>
      <c r="AC29" s="1069"/>
      <c r="AD29" s="70"/>
      <c r="AE29" s="163"/>
      <c r="AF29" s="163"/>
      <c r="AG29" s="163"/>
      <c r="AH29" s="894"/>
    </row>
    <row r="30" spans="7:34" ht="15" customHeight="1" thickBot="1" x14ac:dyDescent="0.25">
      <c r="H30" s="27" t="s">
        <v>296</v>
      </c>
      <c r="I30" s="28"/>
      <c r="J30" s="28"/>
      <c r="K30" s="28" t="s">
        <v>297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869"/>
      <c r="X30" s="28" t="s">
        <v>21</v>
      </c>
      <c r="Y30" s="713"/>
      <c r="Z30" s="28"/>
      <c r="AA30" s="870"/>
      <c r="AB30" s="28" t="s">
        <v>22</v>
      </c>
      <c r="AC30" s="723" t="b">
        <f t="shared" si="1"/>
        <v>0</v>
      </c>
      <c r="AD30" s="70">
        <v>1</v>
      </c>
      <c r="AE30" s="914"/>
      <c r="AF30" s="914"/>
      <c r="AG30" s="523">
        <v>10</v>
      </c>
      <c r="AH30" s="894"/>
    </row>
    <row r="31" spans="7:34" ht="15" customHeight="1" thickBot="1" x14ac:dyDescent="0.25">
      <c r="H31" s="27"/>
      <c r="I31" s="28"/>
      <c r="J31" s="28"/>
      <c r="K31" s="28" t="s">
        <v>298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69"/>
      <c r="X31" s="28"/>
      <c r="Y31" s="711"/>
      <c r="Z31" s="28"/>
      <c r="AA31" s="660"/>
      <c r="AB31" s="28"/>
      <c r="AC31" s="1069"/>
      <c r="AD31" s="70"/>
      <c r="AE31" s="163"/>
      <c r="AF31" s="163"/>
      <c r="AG31" s="163"/>
      <c r="AH31" s="894"/>
    </row>
    <row r="32" spans="7:34" ht="15" customHeight="1" thickBot="1" x14ac:dyDescent="0.25">
      <c r="H32" s="1189" t="s">
        <v>638</v>
      </c>
      <c r="I32" s="1190"/>
      <c r="J32" s="1190"/>
      <c r="K32" s="1190"/>
      <c r="L32" s="1190"/>
      <c r="M32" s="1190"/>
      <c r="N32" s="1190"/>
      <c r="O32" s="1190"/>
      <c r="P32" s="1190"/>
      <c r="Q32" s="1190"/>
      <c r="R32" s="1190"/>
      <c r="S32" s="1190"/>
      <c r="T32" s="1190"/>
      <c r="U32" s="1190"/>
      <c r="V32" s="1190"/>
      <c r="W32" s="950"/>
      <c r="X32" s="351" t="s">
        <v>117</v>
      </c>
      <c r="Y32" s="870"/>
      <c r="Z32" s="351" t="s">
        <v>683</v>
      </c>
      <c r="AA32" s="870"/>
      <c r="AB32" s="430" t="s">
        <v>119</v>
      </c>
      <c r="AC32" s="723" t="b">
        <f t="shared" si="1"/>
        <v>0</v>
      </c>
      <c r="AD32" s="70">
        <v>1</v>
      </c>
      <c r="AE32" s="914"/>
      <c r="AF32" s="914"/>
      <c r="AG32" s="523">
        <v>10</v>
      </c>
      <c r="AH32" s="894"/>
    </row>
    <row r="33" spans="7:34" ht="15" customHeight="1" thickBot="1" x14ac:dyDescent="0.25">
      <c r="H33" s="26" t="s">
        <v>285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868"/>
      <c r="X33" s="23" t="s">
        <v>19</v>
      </c>
      <c r="Y33" s="261"/>
      <c r="Z33" s="23"/>
      <c r="AA33" s="870"/>
      <c r="AB33" s="23" t="s">
        <v>27</v>
      </c>
      <c r="AC33" s="723" t="b">
        <f t="shared" si="1"/>
        <v>0</v>
      </c>
      <c r="AD33" s="70">
        <v>1</v>
      </c>
      <c r="AE33" s="914"/>
      <c r="AF33" s="914"/>
      <c r="AG33" s="523">
        <v>11</v>
      </c>
      <c r="AH33" s="894"/>
    </row>
    <row r="34" spans="7:34" ht="15" customHeight="1" thickBot="1" x14ac:dyDescent="0.25">
      <c r="G34" s="167"/>
      <c r="H34" s="31" t="s">
        <v>435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868"/>
      <c r="X34" s="28" t="s">
        <v>19</v>
      </c>
      <c r="Y34" s="870"/>
      <c r="Z34" s="28" t="s">
        <v>20</v>
      </c>
      <c r="AA34" s="870"/>
      <c r="AB34" s="28" t="s">
        <v>27</v>
      </c>
      <c r="AC34" s="723" t="b">
        <f t="shared" si="1"/>
        <v>0</v>
      </c>
      <c r="AD34" s="70">
        <v>1</v>
      </c>
      <c r="AE34" s="914"/>
      <c r="AF34" s="914"/>
      <c r="AG34" s="395">
        <v>1</v>
      </c>
      <c r="AH34" s="894"/>
    </row>
    <row r="35" spans="7:34" ht="15" customHeight="1" thickBot="1" x14ac:dyDescent="0.25">
      <c r="H35" s="347" t="s">
        <v>679</v>
      </c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950"/>
      <c r="X35" s="155" t="s">
        <v>27</v>
      </c>
      <c r="Y35" s="870"/>
      <c r="Z35" s="155" t="s">
        <v>680</v>
      </c>
      <c r="AA35" s="870"/>
      <c r="AB35" s="178" t="s">
        <v>104</v>
      </c>
      <c r="AC35" s="723" t="b">
        <f t="shared" si="1"/>
        <v>0</v>
      </c>
      <c r="AD35" s="70">
        <v>1</v>
      </c>
      <c r="AE35" s="914"/>
      <c r="AF35" s="914"/>
      <c r="AG35" s="525">
        <v>10</v>
      </c>
      <c r="AH35" s="894"/>
    </row>
    <row r="36" spans="7:34" ht="15" customHeight="1" thickBot="1" x14ac:dyDescent="0.25">
      <c r="H36" s="349" t="s">
        <v>681</v>
      </c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868"/>
      <c r="X36" s="231" t="s">
        <v>19</v>
      </c>
      <c r="Y36" s="870"/>
      <c r="Z36" s="351" t="s">
        <v>682</v>
      </c>
      <c r="AA36" s="870"/>
      <c r="AB36" s="231" t="s">
        <v>27</v>
      </c>
      <c r="AC36" s="723" t="b">
        <f t="shared" si="1"/>
        <v>0</v>
      </c>
      <c r="AD36" s="70">
        <v>1</v>
      </c>
      <c r="AE36" s="914"/>
      <c r="AF36" s="914"/>
      <c r="AG36" s="523">
        <v>12</v>
      </c>
      <c r="AH36" s="894"/>
    </row>
    <row r="37" spans="7:34" ht="15" customHeight="1" thickBot="1" x14ac:dyDescent="0.25">
      <c r="G37" s="167"/>
      <c r="H37" s="230" t="s">
        <v>510</v>
      </c>
      <c r="I37" s="35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868"/>
      <c r="X37" s="110" t="s">
        <v>27</v>
      </c>
      <c r="Y37" s="870"/>
      <c r="Z37" s="110" t="s">
        <v>680</v>
      </c>
      <c r="AA37" s="870"/>
      <c r="AB37" s="110" t="s">
        <v>104</v>
      </c>
      <c r="AC37" s="723" t="b">
        <f t="shared" si="1"/>
        <v>0</v>
      </c>
      <c r="AD37" s="70">
        <v>1</v>
      </c>
      <c r="AE37" s="914"/>
      <c r="AF37" s="914"/>
      <c r="AG37" s="523">
        <v>11</v>
      </c>
      <c r="AH37" s="894"/>
    </row>
    <row r="38" spans="7:34" ht="15" customHeight="1" thickBot="1" x14ac:dyDescent="0.25">
      <c r="H38" s="31" t="s">
        <v>675</v>
      </c>
      <c r="I38" s="28"/>
      <c r="J38" s="28"/>
      <c r="K38" s="28"/>
      <c r="L38" s="28"/>
      <c r="M38" s="28"/>
      <c r="N38" s="28"/>
      <c r="O38" s="28"/>
      <c r="P38" s="28"/>
      <c r="Q38" s="13"/>
      <c r="R38" s="28"/>
      <c r="S38" s="28"/>
      <c r="T38" s="28"/>
      <c r="U38" s="28"/>
      <c r="V38" s="28"/>
      <c r="W38" s="868"/>
      <c r="X38" s="28" t="s">
        <v>24</v>
      </c>
      <c r="Y38" s="711"/>
      <c r="Z38" s="28"/>
      <c r="AA38" s="870"/>
      <c r="AB38" s="28" t="s">
        <v>25</v>
      </c>
      <c r="AC38" s="723" t="b">
        <f t="shared" si="1"/>
        <v>0</v>
      </c>
      <c r="AD38" s="70">
        <v>1</v>
      </c>
      <c r="AE38" s="914"/>
      <c r="AF38" s="914"/>
      <c r="AG38" s="523">
        <v>11</v>
      </c>
      <c r="AH38" s="894"/>
    </row>
    <row r="39" spans="7:34" ht="15" customHeight="1" thickBot="1" x14ac:dyDescent="0.25">
      <c r="H39" s="1158" t="s">
        <v>286</v>
      </c>
      <c r="I39" s="1159"/>
      <c r="J39" s="1159"/>
      <c r="K39" s="1159"/>
      <c r="L39" s="1160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69"/>
      <c r="X39" s="28"/>
      <c r="Y39" s="711"/>
      <c r="Z39" s="28"/>
      <c r="AA39" s="660"/>
      <c r="AB39" s="28"/>
      <c r="AC39" s="1067">
        <f>(AC40*AD40+AC41*AD41+AC42*AD42+AC43*AD43+AC44*AD44)/(AD40+AD41+AD42+AD43+AD44)</f>
        <v>0</v>
      </c>
      <c r="AD39" s="133">
        <v>2</v>
      </c>
      <c r="AE39" s="163"/>
      <c r="AF39" s="163"/>
      <c r="AG39" s="163"/>
      <c r="AH39" s="894"/>
    </row>
    <row r="40" spans="7:34" ht="15" customHeight="1" thickBot="1" x14ac:dyDescent="0.25">
      <c r="H40" s="433" t="s">
        <v>300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68"/>
      <c r="X40" s="28" t="s">
        <v>24</v>
      </c>
      <c r="Y40" s="711"/>
      <c r="Z40" s="28"/>
      <c r="AA40" s="870"/>
      <c r="AB40" s="28" t="s">
        <v>25</v>
      </c>
      <c r="AC40" s="723" t="b">
        <f t="shared" si="1"/>
        <v>0</v>
      </c>
      <c r="AD40" s="70">
        <v>1</v>
      </c>
      <c r="AE40" s="914"/>
      <c r="AF40" s="914"/>
      <c r="AG40" s="523">
        <v>12</v>
      </c>
      <c r="AH40" s="894"/>
    </row>
    <row r="41" spans="7:34" ht="15" customHeight="1" thickBot="1" x14ac:dyDescent="0.25">
      <c r="H41" s="26" t="s">
        <v>304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869"/>
      <c r="X41" s="23" t="s">
        <v>25</v>
      </c>
      <c r="Y41" s="713"/>
      <c r="Z41" s="23"/>
      <c r="AA41" s="872"/>
      <c r="AB41" s="23" t="s">
        <v>24</v>
      </c>
      <c r="AC41" s="723" t="b">
        <f t="shared" si="1"/>
        <v>0</v>
      </c>
      <c r="AD41" s="131">
        <v>1</v>
      </c>
      <c r="AE41" s="915"/>
      <c r="AF41" s="915"/>
      <c r="AG41" s="523">
        <v>12</v>
      </c>
      <c r="AH41" s="893"/>
    </row>
    <row r="42" spans="7:34" ht="15" customHeight="1" thickBot="1" x14ac:dyDescent="0.25">
      <c r="H42" s="27" t="s">
        <v>299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868"/>
      <c r="X42" s="28" t="s">
        <v>24</v>
      </c>
      <c r="Y42" s="261"/>
      <c r="Z42" s="28"/>
      <c r="AA42" s="870"/>
      <c r="AB42" s="28" t="s">
        <v>25</v>
      </c>
      <c r="AC42" s="723" t="b">
        <f t="shared" si="1"/>
        <v>0</v>
      </c>
      <c r="AD42" s="70">
        <v>1</v>
      </c>
      <c r="AE42" s="927"/>
      <c r="AF42" s="914"/>
      <c r="AG42" s="523">
        <v>10</v>
      </c>
      <c r="AH42" s="894"/>
    </row>
    <row r="43" spans="7:34" ht="15" customHeight="1" thickBot="1" x14ac:dyDescent="0.25">
      <c r="H43" s="347" t="s">
        <v>677</v>
      </c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950"/>
      <c r="X43" s="155" t="s">
        <v>24</v>
      </c>
      <c r="Y43" s="711"/>
      <c r="Z43" s="155"/>
      <c r="AA43" s="870"/>
      <c r="AB43" s="432" t="s">
        <v>25</v>
      </c>
      <c r="AC43" s="723" t="b">
        <f t="shared" si="1"/>
        <v>0</v>
      </c>
      <c r="AD43" s="70">
        <v>1</v>
      </c>
      <c r="AE43" s="927"/>
      <c r="AF43" s="914"/>
      <c r="AG43" s="523">
        <v>10</v>
      </c>
      <c r="AH43" s="911"/>
    </row>
    <row r="44" spans="7:34" ht="15" customHeight="1" thickBot="1" x14ac:dyDescent="0.25">
      <c r="G44" s="167"/>
      <c r="H44" s="1186" t="s">
        <v>676</v>
      </c>
      <c r="I44" s="1187"/>
      <c r="J44" s="1187"/>
      <c r="K44" s="1187"/>
      <c r="L44" s="1187"/>
      <c r="M44" s="1187"/>
      <c r="N44" s="1187"/>
      <c r="O44" s="1187"/>
      <c r="P44" s="1187"/>
      <c r="Q44" s="1187"/>
      <c r="R44" s="1187"/>
      <c r="S44" s="1187"/>
      <c r="T44" s="1187"/>
      <c r="U44" s="1187"/>
      <c r="V44" s="1187"/>
      <c r="W44" s="868"/>
      <c r="X44" s="28" t="s">
        <v>24</v>
      </c>
      <c r="Y44" s="713"/>
      <c r="Z44" s="28"/>
      <c r="AA44" s="870"/>
      <c r="AB44" s="28" t="s">
        <v>25</v>
      </c>
      <c r="AC44" s="723" t="b">
        <f t="shared" si="1"/>
        <v>0</v>
      </c>
      <c r="AD44" s="70">
        <v>1</v>
      </c>
      <c r="AE44" s="914"/>
      <c r="AF44" s="914"/>
      <c r="AG44" s="176">
        <v>12</v>
      </c>
      <c r="AH44" s="894"/>
    </row>
    <row r="45" spans="7:34" ht="15" customHeight="1" thickTop="1" thickBot="1" x14ac:dyDescent="0.25">
      <c r="H45" s="95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141"/>
      <c r="X45" s="97"/>
      <c r="Y45" s="141"/>
      <c r="Z45" s="99" t="s">
        <v>353</v>
      </c>
      <c r="AA45" s="695"/>
      <c r="AB45" s="103"/>
      <c r="AC45" s="121">
        <f>((AC26*AD26)+(AC27*AD27)+(AC39*AD39))/(AD26+AD27+AD39)</f>
        <v>0</v>
      </c>
      <c r="AD45" s="135">
        <v>3</v>
      </c>
      <c r="AE45" s="861" t="str">
        <f>COUNTA(AE28:AE44)&amp;"/"&amp;14</f>
        <v>0/14</v>
      </c>
      <c r="AF45" s="861" t="str">
        <f>COUNTA(AF28:AF44)&amp;"/"&amp;14</f>
        <v>0/14</v>
      </c>
      <c r="AG45" s="174"/>
      <c r="AH45" s="98"/>
    </row>
    <row r="46" spans="7:34" ht="15" customHeight="1" thickTop="1" x14ac:dyDescent="0.2">
      <c r="AE46" s="165"/>
      <c r="AF46" s="165"/>
      <c r="AG46" s="165"/>
    </row>
    <row r="47" spans="7:34" ht="15" customHeight="1" thickBot="1" x14ac:dyDescent="0.3">
      <c r="G47" s="3" t="s">
        <v>688</v>
      </c>
      <c r="AE47" s="165"/>
      <c r="AF47" s="165"/>
      <c r="AG47" s="165"/>
    </row>
    <row r="48" spans="7:34" ht="15" customHeight="1" thickTop="1" thickBot="1" x14ac:dyDescent="0.25">
      <c r="H48" s="1107" t="s">
        <v>0</v>
      </c>
      <c r="I48" s="1108"/>
      <c r="J48" s="1108"/>
      <c r="K48" s="1108"/>
      <c r="L48" s="1108"/>
      <c r="M48" s="1108"/>
      <c r="N48" s="1108"/>
      <c r="O48" s="1108"/>
      <c r="P48" s="1108"/>
      <c r="Q48" s="1108"/>
      <c r="R48" s="1108"/>
      <c r="S48" s="1108"/>
      <c r="T48" s="1108"/>
      <c r="U48" s="1108"/>
      <c r="V48" s="1108"/>
      <c r="W48" s="14">
        <v>0</v>
      </c>
      <c r="X48" s="57"/>
      <c r="Y48" s="14">
        <v>1</v>
      </c>
      <c r="Z48" s="57"/>
      <c r="AA48" s="14">
        <v>3</v>
      </c>
      <c r="AB48" s="43"/>
      <c r="AC48" s="14" t="s">
        <v>18</v>
      </c>
      <c r="AD48" s="14" t="s">
        <v>1</v>
      </c>
      <c r="AE48" s="4" t="s">
        <v>390</v>
      </c>
      <c r="AF48" s="14" t="s">
        <v>389</v>
      </c>
      <c r="AG48" s="535" t="s">
        <v>1060</v>
      </c>
      <c r="AH48" s="12" t="s">
        <v>2</v>
      </c>
    </row>
    <row r="49" spans="7:34" ht="15" customHeight="1" thickTop="1" thickBot="1" x14ac:dyDescent="0.25">
      <c r="H49" s="1191" t="s">
        <v>689</v>
      </c>
      <c r="I49" s="1192"/>
      <c r="J49" s="1192"/>
      <c r="K49" s="1192"/>
      <c r="L49" s="1192"/>
      <c r="M49" s="1193"/>
      <c r="N49" s="400"/>
      <c r="O49" s="400"/>
      <c r="P49" s="400"/>
      <c r="Q49" s="400"/>
      <c r="R49" s="400"/>
      <c r="S49" s="400"/>
      <c r="T49" s="400"/>
      <c r="U49" s="400"/>
      <c r="V49" s="434"/>
      <c r="W49" s="369"/>
      <c r="X49" s="28"/>
      <c r="Y49" s="261"/>
      <c r="Z49" s="28"/>
      <c r="AA49" s="660"/>
      <c r="AB49" s="28"/>
      <c r="AC49" s="145">
        <f>(AC50*AD50)/AD50</f>
        <v>0</v>
      </c>
      <c r="AD49" s="566">
        <v>1</v>
      </c>
      <c r="AE49" s="162"/>
      <c r="AF49" s="162"/>
      <c r="AG49" s="536"/>
      <c r="AH49" s="948"/>
    </row>
    <row r="50" spans="7:34" ht="15" customHeight="1" thickBot="1" x14ac:dyDescent="0.25">
      <c r="H50" s="1189" t="s">
        <v>690</v>
      </c>
      <c r="I50" s="1194"/>
      <c r="J50" s="1194"/>
      <c r="K50" s="1194"/>
      <c r="L50" s="1194"/>
      <c r="M50" s="1194"/>
      <c r="N50" s="1194"/>
      <c r="O50" s="1194"/>
      <c r="P50" s="1194"/>
      <c r="Q50" s="1194"/>
      <c r="R50" s="1194"/>
      <c r="S50" s="1194"/>
      <c r="T50" s="1194"/>
      <c r="U50" s="1194"/>
      <c r="V50" s="1195"/>
      <c r="W50" s="870"/>
      <c r="X50" s="110" t="s">
        <v>25</v>
      </c>
      <c r="Y50" s="711"/>
      <c r="Z50" s="110"/>
      <c r="AA50" s="870"/>
      <c r="AB50" s="110" t="s">
        <v>24</v>
      </c>
      <c r="AC50" s="723" t="b">
        <f t="shared" ref="AC50:AC61" si="2">IF(W50="x",0,IF(Y50="x",1,IF(AA50="x",3)))</f>
        <v>0</v>
      </c>
      <c r="AD50" s="70">
        <v>1</v>
      </c>
      <c r="AE50" s="914"/>
      <c r="AF50" s="914"/>
      <c r="AG50" s="537">
        <v>7</v>
      </c>
      <c r="AH50" s="949"/>
    </row>
    <row r="51" spans="7:34" ht="15" customHeight="1" thickBot="1" x14ac:dyDescent="0.25">
      <c r="H51" s="1158" t="s">
        <v>691</v>
      </c>
      <c r="I51" s="1159"/>
      <c r="J51" s="1159"/>
      <c r="K51" s="1159"/>
      <c r="L51" s="1159"/>
      <c r="M51" s="1159"/>
      <c r="N51" s="1159"/>
      <c r="O51" s="1159"/>
      <c r="P51" s="1160"/>
      <c r="Q51" s="327"/>
      <c r="R51" s="327"/>
      <c r="S51" s="327"/>
      <c r="T51" s="327"/>
      <c r="U51" s="327"/>
      <c r="V51" s="340"/>
      <c r="W51" s="369"/>
      <c r="X51" s="28"/>
      <c r="Y51" s="108"/>
      <c r="Z51" s="28"/>
      <c r="AA51" s="660"/>
      <c r="AB51" s="28"/>
      <c r="AC51" s="145">
        <f>(AC52*AD52+AC54*AD54+AC55*AD55+AC56*AD56)/(AD52+AD54+AD55+AD56)</f>
        <v>0</v>
      </c>
      <c r="AD51" s="133">
        <v>3</v>
      </c>
      <c r="AE51" s="163"/>
      <c r="AF51" s="163"/>
      <c r="AH51" s="949"/>
    </row>
    <row r="52" spans="7:34" ht="15" customHeight="1" thickBot="1" x14ac:dyDescent="0.25">
      <c r="H52" s="1189" t="s">
        <v>692</v>
      </c>
      <c r="I52" s="1194"/>
      <c r="J52" s="1194"/>
      <c r="K52" s="1194"/>
      <c r="L52" s="1194"/>
      <c r="M52" s="1194"/>
      <c r="N52" s="1194"/>
      <c r="O52" s="1194"/>
      <c r="P52" s="1194"/>
      <c r="Q52" s="1194"/>
      <c r="R52" s="1194"/>
      <c r="S52" s="1194"/>
      <c r="T52" s="1194"/>
      <c r="U52" s="1194"/>
      <c r="V52" s="1195"/>
      <c r="W52" s="950"/>
      <c r="X52" s="110" t="s">
        <v>24</v>
      </c>
      <c r="Y52" s="870"/>
      <c r="Z52" s="110" t="s">
        <v>38</v>
      </c>
      <c r="AA52" s="870"/>
      <c r="AB52" s="110" t="s">
        <v>25</v>
      </c>
      <c r="AC52" s="723" t="b">
        <f t="shared" si="2"/>
        <v>0</v>
      </c>
      <c r="AD52" s="70">
        <v>1</v>
      </c>
      <c r="AE52" s="914"/>
      <c r="AF52" s="914"/>
      <c r="AG52" s="563">
        <v>7</v>
      </c>
      <c r="AH52" s="949"/>
    </row>
    <row r="53" spans="7:34" ht="15" customHeight="1" thickBot="1" x14ac:dyDescent="0.25">
      <c r="G53" s="167"/>
      <c r="H53" s="349" t="s">
        <v>685</v>
      </c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2"/>
      <c r="W53" s="868"/>
      <c r="X53" s="238" t="s">
        <v>693</v>
      </c>
      <c r="Y53" s="950"/>
      <c r="Z53" s="238" t="s">
        <v>694</v>
      </c>
      <c r="AA53" s="870"/>
      <c r="AB53" s="238" t="s">
        <v>695</v>
      </c>
      <c r="AC53" s="273"/>
      <c r="AD53" s="70"/>
      <c r="AE53" s="163"/>
      <c r="AF53" s="163"/>
      <c r="AG53" s="498"/>
      <c r="AH53" s="949"/>
    </row>
    <row r="54" spans="7:34" ht="15" customHeight="1" thickBot="1" x14ac:dyDescent="0.25">
      <c r="H54" s="1189" t="s">
        <v>681</v>
      </c>
      <c r="I54" s="1194"/>
      <c r="J54" s="1194"/>
      <c r="K54" s="1194"/>
      <c r="L54" s="1194"/>
      <c r="M54" s="1194"/>
      <c r="N54" s="1194"/>
      <c r="O54" s="1194"/>
      <c r="P54" s="1194"/>
      <c r="Q54" s="1194"/>
      <c r="R54" s="1194"/>
      <c r="S54" s="1194"/>
      <c r="T54" s="1194"/>
      <c r="U54" s="1194"/>
      <c r="V54" s="1195"/>
      <c r="W54" s="868"/>
      <c r="X54" s="353" t="s">
        <v>39</v>
      </c>
      <c r="Y54" s="872"/>
      <c r="Z54" s="353"/>
      <c r="AA54" s="872"/>
      <c r="AB54" s="353" t="s">
        <v>40</v>
      </c>
      <c r="AC54" s="723" t="b">
        <f t="shared" si="2"/>
        <v>0</v>
      </c>
      <c r="AD54" s="70">
        <v>1</v>
      </c>
      <c r="AE54" s="927"/>
      <c r="AF54" s="914"/>
      <c r="AG54" s="563">
        <v>7</v>
      </c>
      <c r="AH54" s="949"/>
    </row>
    <row r="55" spans="7:34" ht="15" customHeight="1" thickBot="1" x14ac:dyDescent="0.25">
      <c r="G55" s="167"/>
      <c r="H55" s="1189" t="s">
        <v>1163</v>
      </c>
      <c r="I55" s="1194"/>
      <c r="J55" s="1194"/>
      <c r="K55" s="1194"/>
      <c r="L55" s="1194"/>
      <c r="M55" s="1194"/>
      <c r="N55" s="1194"/>
      <c r="O55" s="1194"/>
      <c r="P55" s="1194"/>
      <c r="Q55" s="1194"/>
      <c r="R55" s="1194"/>
      <c r="S55" s="1194"/>
      <c r="T55" s="1194"/>
      <c r="U55" s="1194"/>
      <c r="V55" s="1195"/>
      <c r="W55" s="868"/>
      <c r="X55" s="231" t="s">
        <v>19</v>
      </c>
      <c r="Y55" s="868"/>
      <c r="Z55" s="351" t="s">
        <v>678</v>
      </c>
      <c r="AA55" s="870"/>
      <c r="AB55" s="231" t="s">
        <v>27</v>
      </c>
      <c r="AC55" s="723" t="b">
        <f t="shared" si="2"/>
        <v>0</v>
      </c>
      <c r="AD55" s="70">
        <v>1</v>
      </c>
      <c r="AE55" s="914"/>
      <c r="AF55" s="914"/>
      <c r="AG55" s="538">
        <v>2</v>
      </c>
      <c r="AH55" s="949"/>
    </row>
    <row r="56" spans="7:34" ht="15" customHeight="1" thickBot="1" x14ac:dyDescent="0.25">
      <c r="G56" s="167"/>
      <c r="H56" s="1189" t="s">
        <v>1164</v>
      </c>
      <c r="I56" s="1194"/>
      <c r="J56" s="1194"/>
      <c r="K56" s="1194"/>
      <c r="L56" s="1194"/>
      <c r="M56" s="1194"/>
      <c r="N56" s="1194"/>
      <c r="O56" s="1194"/>
      <c r="P56" s="1194"/>
      <c r="Q56" s="1194"/>
      <c r="R56" s="1194"/>
      <c r="S56" s="1194"/>
      <c r="T56" s="1194"/>
      <c r="U56" s="1194"/>
      <c r="V56" s="1194"/>
      <c r="W56" s="868"/>
      <c r="X56" s="353" t="s">
        <v>24</v>
      </c>
      <c r="Y56" s="585"/>
      <c r="Z56" s="353"/>
      <c r="AA56" s="870"/>
      <c r="AB56" s="353" t="s">
        <v>25</v>
      </c>
      <c r="AC56" s="723" t="b">
        <f t="shared" si="2"/>
        <v>0</v>
      </c>
      <c r="AD56" s="70">
        <v>1</v>
      </c>
      <c r="AE56" s="914"/>
      <c r="AF56" s="914"/>
      <c r="AG56" s="538">
        <v>1</v>
      </c>
      <c r="AH56" s="949"/>
    </row>
    <row r="57" spans="7:34" ht="15" customHeight="1" thickBot="1" x14ac:dyDescent="0.25">
      <c r="H57" s="1158" t="s">
        <v>696</v>
      </c>
      <c r="I57" s="1159"/>
      <c r="J57" s="1159"/>
      <c r="K57" s="1160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40"/>
      <c r="W57" s="369"/>
      <c r="X57" s="23"/>
      <c r="Y57" s="108"/>
      <c r="Z57" s="23"/>
      <c r="AA57" s="660"/>
      <c r="AB57" s="23"/>
      <c r="AC57" s="145">
        <f>(AC58*AD58+AC60*AD60+AC61*AD61)/(AD58+AD60+AD61)</f>
        <v>0</v>
      </c>
      <c r="AD57" s="133">
        <v>2</v>
      </c>
      <c r="AE57" s="163"/>
      <c r="AF57" s="163"/>
      <c r="AG57" s="498"/>
      <c r="AH57" s="949"/>
    </row>
    <row r="58" spans="7:34" ht="15" customHeight="1" thickBot="1" x14ac:dyDescent="0.25">
      <c r="H58" s="1189" t="s">
        <v>697</v>
      </c>
      <c r="I58" s="1194"/>
      <c r="J58" s="1194"/>
      <c r="K58" s="1194"/>
      <c r="L58" s="1194"/>
      <c r="M58" s="1194"/>
      <c r="N58" s="1194"/>
      <c r="O58" s="1194"/>
      <c r="P58" s="1194"/>
      <c r="Q58" s="1194"/>
      <c r="R58" s="1194"/>
      <c r="S58" s="1194"/>
      <c r="T58" s="1194"/>
      <c r="U58" s="1194"/>
      <c r="V58" s="1195"/>
      <c r="W58" s="868"/>
      <c r="X58" s="110" t="s">
        <v>24</v>
      </c>
      <c r="Y58" s="203"/>
      <c r="Z58" s="110"/>
      <c r="AA58" s="870"/>
      <c r="AB58" s="110" t="s">
        <v>25</v>
      </c>
      <c r="AC58" s="723" t="b">
        <f t="shared" si="2"/>
        <v>0</v>
      </c>
      <c r="AD58" s="221">
        <v>1</v>
      </c>
      <c r="AE58" s="914"/>
      <c r="AF58" s="914"/>
      <c r="AG58" s="563">
        <v>7</v>
      </c>
      <c r="AH58" s="949"/>
    </row>
    <row r="59" spans="7:34" ht="15" customHeight="1" thickBot="1" x14ac:dyDescent="0.25">
      <c r="H59" s="349" t="s">
        <v>685</v>
      </c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2"/>
      <c r="W59" s="868"/>
      <c r="X59" s="155" t="s">
        <v>693</v>
      </c>
      <c r="Y59" s="870"/>
      <c r="Z59" s="155" t="s">
        <v>694</v>
      </c>
      <c r="AA59" s="870"/>
      <c r="AB59" s="155" t="s">
        <v>695</v>
      </c>
      <c r="AC59" s="273"/>
      <c r="AD59" s="70"/>
      <c r="AE59" s="163"/>
      <c r="AF59" s="163"/>
      <c r="AG59" s="498"/>
      <c r="AH59" s="949"/>
    </row>
    <row r="60" spans="7:34" ht="15" customHeight="1" thickBot="1" x14ac:dyDescent="0.25">
      <c r="G60" s="167"/>
      <c r="H60" s="1189" t="s">
        <v>1163</v>
      </c>
      <c r="I60" s="1194"/>
      <c r="J60" s="1194"/>
      <c r="K60" s="1194"/>
      <c r="L60" s="1194"/>
      <c r="M60" s="1194"/>
      <c r="N60" s="1194"/>
      <c r="O60" s="1194"/>
      <c r="P60" s="1194"/>
      <c r="Q60" s="1194"/>
      <c r="R60" s="1194"/>
      <c r="S60" s="1194"/>
      <c r="T60" s="1194"/>
      <c r="U60" s="1194"/>
      <c r="V60" s="1195"/>
      <c r="W60" s="868"/>
      <c r="X60" s="231" t="s">
        <v>19</v>
      </c>
      <c r="Y60" s="870"/>
      <c r="Z60" s="351" t="s">
        <v>678</v>
      </c>
      <c r="AA60" s="870"/>
      <c r="AB60" s="231" t="s">
        <v>27</v>
      </c>
      <c r="AC60" s="723" t="b">
        <f t="shared" si="2"/>
        <v>0</v>
      </c>
      <c r="AD60" s="70">
        <v>1</v>
      </c>
      <c r="AE60" s="914"/>
      <c r="AF60" s="914"/>
      <c r="AG60" s="538">
        <v>2</v>
      </c>
      <c r="AH60" s="949"/>
    </row>
    <row r="61" spans="7:34" ht="15" customHeight="1" thickBot="1" x14ac:dyDescent="0.25">
      <c r="G61" s="167"/>
      <c r="H61" s="1189" t="s">
        <v>1164</v>
      </c>
      <c r="I61" s="1194"/>
      <c r="J61" s="1194"/>
      <c r="K61" s="1194"/>
      <c r="L61" s="1194"/>
      <c r="M61" s="1194"/>
      <c r="N61" s="1194"/>
      <c r="O61" s="1194"/>
      <c r="P61" s="1194"/>
      <c r="Q61" s="1194"/>
      <c r="R61" s="1194"/>
      <c r="S61" s="1194"/>
      <c r="T61" s="1194"/>
      <c r="U61" s="1194"/>
      <c r="V61" s="1195"/>
      <c r="W61" s="900"/>
      <c r="X61" s="353" t="s">
        <v>24</v>
      </c>
      <c r="Y61" s="567"/>
      <c r="Z61" s="353"/>
      <c r="AA61" s="901"/>
      <c r="AB61" s="353" t="s">
        <v>25</v>
      </c>
      <c r="AC61" s="723" t="b">
        <f t="shared" si="2"/>
        <v>0</v>
      </c>
      <c r="AD61" s="70">
        <v>1</v>
      </c>
      <c r="AE61" s="914"/>
      <c r="AF61" s="914"/>
      <c r="AG61" s="538">
        <v>1</v>
      </c>
      <c r="AH61" s="949"/>
    </row>
    <row r="62" spans="7:34" ht="15" customHeight="1" thickTop="1" thickBot="1" x14ac:dyDescent="0.25">
      <c r="H62" s="95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141"/>
      <c r="X62" s="97"/>
      <c r="Y62" s="141"/>
      <c r="Z62" s="1180" t="s">
        <v>688</v>
      </c>
      <c r="AA62" s="1180"/>
      <c r="AB62" s="1181"/>
      <c r="AC62" s="121">
        <f>(AC49*AD49+AC51*AD51+AC57*AD57)/(AD49+AD51+AD57)</f>
        <v>0</v>
      </c>
      <c r="AD62" s="135">
        <v>3</v>
      </c>
      <c r="AE62" s="861" t="str">
        <f>COUNTA(AE50:AE61)&amp;"/"&amp;8</f>
        <v>0/8</v>
      </c>
      <c r="AF62" s="861" t="str">
        <f>COUNTA(AF50:AF61)&amp;"/"&amp;8</f>
        <v>0/8</v>
      </c>
      <c r="AG62" s="174"/>
      <c r="AH62" s="98"/>
    </row>
    <row r="63" spans="7:34" ht="15" customHeight="1" thickTop="1" x14ac:dyDescent="0.2">
      <c r="AE63" s="165"/>
      <c r="AF63" s="165"/>
      <c r="AG63" s="165"/>
    </row>
    <row r="64" spans="7:34" ht="15" customHeight="1" thickBot="1" x14ac:dyDescent="0.25">
      <c r="AE64" s="165"/>
      <c r="AF64" s="165"/>
      <c r="AG64" s="165"/>
    </row>
    <row r="65" spans="22:33" ht="15" customHeight="1" thickTop="1" thickBot="1" x14ac:dyDescent="0.25">
      <c r="V65" s="92"/>
      <c r="W65" s="264"/>
      <c r="X65" s="5"/>
      <c r="Y65" s="264"/>
      <c r="Z65" s="5"/>
      <c r="AA65" s="692"/>
      <c r="AB65" s="5"/>
      <c r="AC65" s="138" t="s">
        <v>18</v>
      </c>
      <c r="AD65" s="85" t="s">
        <v>1</v>
      </c>
      <c r="AE65" s="159" t="s">
        <v>390</v>
      </c>
      <c r="AF65" s="60" t="s">
        <v>389</v>
      </c>
      <c r="AG65" s="115"/>
    </row>
    <row r="66" spans="22:33" ht="15" customHeight="1" thickTop="1" thickBot="1" x14ac:dyDescent="0.3">
      <c r="V66" s="746"/>
      <c r="W66" s="708"/>
      <c r="X66" s="747"/>
      <c r="Y66" s="108"/>
      <c r="Z66" s="6"/>
      <c r="AA66" s="660"/>
      <c r="AB66" s="6"/>
      <c r="AC66" s="121">
        <f>(AC22*AD22+AC45*AD45+AC62*AD62)/(AD22+AD45+AD62)</f>
        <v>0</v>
      </c>
      <c r="AD66" s="135">
        <v>1</v>
      </c>
      <c r="AE66" s="1061" t="str">
        <f>(COUNTA(AE6:AE21)+COUNTA(AE28:AE44)+COUNTA(AE50:AE61))&amp;"/"&amp;35</f>
        <v>0/35</v>
      </c>
      <c r="AF66" s="1061" t="str">
        <f>(COUNTA(AF6:AF21)+COUNTA(AF28:AF44)+COUNTA(AF50:AF61))&amp;"/"&amp;35</f>
        <v>0/35</v>
      </c>
      <c r="AG66" s="521"/>
    </row>
    <row r="67" spans="22:33" ht="15" customHeight="1" thickTop="1" thickBot="1" x14ac:dyDescent="0.25">
      <c r="V67" s="45"/>
      <c r="W67" s="136"/>
      <c r="X67" s="8"/>
      <c r="Y67" s="136"/>
      <c r="Z67" s="8"/>
      <c r="AA67" s="689"/>
      <c r="AB67" s="8"/>
      <c r="AC67" s="136"/>
      <c r="AD67" s="136"/>
      <c r="AE67" s="141"/>
      <c r="AF67" s="172"/>
      <c r="AG67" s="108"/>
    </row>
    <row r="68" spans="22:33" ht="15" customHeight="1" thickTop="1" x14ac:dyDescent="0.2"/>
    <row r="69" spans="22:33" ht="15" customHeight="1" thickBot="1" x14ac:dyDescent="0.25">
      <c r="AC69" s="1116" t="s">
        <v>394</v>
      </c>
      <c r="AD69" s="1117"/>
      <c r="AE69" s="1117"/>
      <c r="AF69" s="1118"/>
      <c r="AG69" s="115"/>
    </row>
    <row r="70" spans="22:33" ht="15" customHeight="1" thickTop="1" thickBot="1" x14ac:dyDescent="0.25">
      <c r="AC70" s="187"/>
      <c r="AD70" s="1119">
        <f>Übersicht!U43</f>
        <v>0</v>
      </c>
      <c r="AE70" s="1120"/>
      <c r="AF70" s="188"/>
      <c r="AG70" s="108"/>
    </row>
    <row r="71" spans="22:33" ht="15" customHeight="1" thickTop="1" x14ac:dyDescent="0.2"/>
  </sheetData>
  <sheetProtection password="EF30" sheet="1" selectLockedCells="1"/>
  <customSheetViews>
    <customSheetView guid="{09FC77BA-5E56-4CC2-A2B9-223DC8DC59BC}" showGridLines="0" topLeftCell="A19">
      <selection activeCell="AG19" sqref="AG1:AG1048576"/>
      <pageMargins left="0.70866141732283472" right="0.70866141732283472" top="0.78740157480314965" bottom="0.78740157480314965" header="0.27559055118110237" footer="0.31496062992125984"/>
      <pageSetup paperSize="9" fitToWidth="0" orientation="portrait" r:id="rId1"/>
      <headerFooter alignWithMargins="0">
        <oddHeader>&amp;R&amp;G</oddHeader>
      </headerFooter>
    </customSheetView>
  </customSheetViews>
  <mergeCells count="28">
    <mergeCell ref="AH1:AH2"/>
    <mergeCell ref="B2:C2"/>
    <mergeCell ref="H25:V25"/>
    <mergeCell ref="H27:M27"/>
    <mergeCell ref="H39:L39"/>
    <mergeCell ref="H26:K26"/>
    <mergeCell ref="B5:C5"/>
    <mergeCell ref="H51:P51"/>
    <mergeCell ref="H57:K57"/>
    <mergeCell ref="H55:V55"/>
    <mergeCell ref="H56:V56"/>
    <mergeCell ref="H60:V60"/>
    <mergeCell ref="Z62:AB62"/>
    <mergeCell ref="AC69:AF69"/>
    <mergeCell ref="AD70:AE70"/>
    <mergeCell ref="H44:V44"/>
    <mergeCell ref="H5:V5"/>
    <mergeCell ref="H12:N12"/>
    <mergeCell ref="H16:L16"/>
    <mergeCell ref="H18:V18"/>
    <mergeCell ref="H32:V32"/>
    <mergeCell ref="H49:M49"/>
    <mergeCell ref="H54:V54"/>
    <mergeCell ref="H48:V48"/>
    <mergeCell ref="H61:V61"/>
    <mergeCell ref="H58:V58"/>
    <mergeCell ref="H50:V50"/>
    <mergeCell ref="H52:V52"/>
  </mergeCells>
  <phoneticPr fontId="2" type="noConversion"/>
  <conditionalFormatting sqref="AC12">
    <cfRule type="cellIs" dxfId="1130" priority="105" stopIfTrue="1" operator="between">
      <formula>0</formula>
      <formula>0.99</formula>
    </cfRule>
    <cfRule type="cellIs" dxfId="1129" priority="106" stopIfTrue="1" operator="between">
      <formula>1</formula>
      <formula>1.99</formula>
    </cfRule>
    <cfRule type="cellIs" dxfId="1128" priority="107" stopIfTrue="1" operator="between">
      <formula>2</formula>
      <formula>3</formula>
    </cfRule>
  </conditionalFormatting>
  <conditionalFormatting sqref="AC22">
    <cfRule type="cellIs" dxfId="1127" priority="99" stopIfTrue="1" operator="between">
      <formula>0</formula>
      <formula>0.99</formula>
    </cfRule>
    <cfRule type="cellIs" dxfId="1126" priority="100" stopIfTrue="1" operator="between">
      <formula>1</formula>
      <formula>1.99</formula>
    </cfRule>
    <cfRule type="cellIs" dxfId="1125" priority="101" stopIfTrue="1" operator="between">
      <formula>2</formula>
      <formula>3</formula>
    </cfRule>
  </conditionalFormatting>
  <conditionalFormatting sqref="AC26">
    <cfRule type="expression" dxfId="1124" priority="24">
      <formula>$AC$26=FALSE</formula>
    </cfRule>
    <cfRule type="cellIs" dxfId="1123" priority="72" stopIfTrue="1" operator="between">
      <formula>0</formula>
      <formula>0.99</formula>
    </cfRule>
    <cfRule type="cellIs" dxfId="1122" priority="73" stopIfTrue="1" operator="between">
      <formula>1</formula>
      <formula>1.99</formula>
    </cfRule>
    <cfRule type="cellIs" dxfId="1121" priority="74" stopIfTrue="1" operator="between">
      <formula>2</formula>
      <formula>3</formula>
    </cfRule>
  </conditionalFormatting>
  <conditionalFormatting sqref="AC27">
    <cfRule type="cellIs" dxfId="1120" priority="69" stopIfTrue="1" operator="between">
      <formula>0</formula>
      <formula>0.99</formula>
    </cfRule>
    <cfRule type="cellIs" dxfId="1119" priority="70" stopIfTrue="1" operator="between">
      <formula>1</formula>
      <formula>1.99</formula>
    </cfRule>
    <cfRule type="cellIs" dxfId="1118" priority="71" stopIfTrue="1" operator="between">
      <formula>2</formula>
      <formula>3</formula>
    </cfRule>
  </conditionalFormatting>
  <conditionalFormatting sqref="AC39">
    <cfRule type="cellIs" dxfId="1117" priority="66" stopIfTrue="1" operator="between">
      <formula>0</formula>
      <formula>0.99</formula>
    </cfRule>
    <cfRule type="cellIs" dxfId="1116" priority="67" stopIfTrue="1" operator="between">
      <formula>1</formula>
      <formula>1.99</formula>
    </cfRule>
    <cfRule type="cellIs" dxfId="1115" priority="68" stopIfTrue="1" operator="between">
      <formula>2</formula>
      <formula>3</formula>
    </cfRule>
  </conditionalFormatting>
  <conditionalFormatting sqref="AC45">
    <cfRule type="cellIs" dxfId="1114" priority="63" stopIfTrue="1" operator="between">
      <formula>0</formula>
      <formula>0.99</formula>
    </cfRule>
    <cfRule type="cellIs" dxfId="1113" priority="64" stopIfTrue="1" operator="between">
      <formula>1</formula>
      <formula>1.99</formula>
    </cfRule>
    <cfRule type="cellIs" dxfId="1112" priority="65" stopIfTrue="1" operator="between">
      <formula>2</formula>
      <formula>3</formula>
    </cfRule>
  </conditionalFormatting>
  <conditionalFormatting sqref="AC66">
    <cfRule type="cellIs" dxfId="1111" priority="60" stopIfTrue="1" operator="between">
      <formula>0</formula>
      <formula>0.99</formula>
    </cfRule>
    <cfRule type="cellIs" dxfId="1110" priority="61" stopIfTrue="1" operator="between">
      <formula>1</formula>
      <formula>1.99</formula>
    </cfRule>
    <cfRule type="cellIs" dxfId="1109" priority="62" stopIfTrue="1" operator="between">
      <formula>2</formula>
      <formula>3</formula>
    </cfRule>
  </conditionalFormatting>
  <conditionalFormatting sqref="B2">
    <cfRule type="cellIs" dxfId="1108" priority="57" stopIfTrue="1" operator="between">
      <formula>0</formula>
      <formula>0.99</formula>
    </cfRule>
    <cfRule type="cellIs" dxfId="1107" priority="58" stopIfTrue="1" operator="between">
      <formula>1</formula>
      <formula>1.99</formula>
    </cfRule>
    <cfRule type="cellIs" dxfId="1106" priority="59" stopIfTrue="1" operator="between">
      <formula>2</formula>
      <formula>3</formula>
    </cfRule>
  </conditionalFormatting>
  <conditionalFormatting sqref="AC16">
    <cfRule type="cellIs" dxfId="1105" priority="54" stopIfTrue="1" operator="between">
      <formula>0</formula>
      <formula>0.99</formula>
    </cfRule>
    <cfRule type="cellIs" dxfId="1104" priority="55" stopIfTrue="1" operator="between">
      <formula>1</formula>
      <formula>1.99</formula>
    </cfRule>
    <cfRule type="cellIs" dxfId="1103" priority="56" stopIfTrue="1" operator="between">
      <formula>2</formula>
      <formula>3</formula>
    </cfRule>
  </conditionalFormatting>
  <conditionalFormatting sqref="AC62">
    <cfRule type="cellIs" dxfId="1102" priority="51" stopIfTrue="1" operator="between">
      <formula>0</formula>
      <formula>0.99</formula>
    </cfRule>
    <cfRule type="cellIs" dxfId="1101" priority="52" stopIfTrue="1" operator="between">
      <formula>1</formula>
      <formula>1.99</formula>
    </cfRule>
    <cfRule type="cellIs" dxfId="1100" priority="53" stopIfTrue="1" operator="between">
      <formula>2</formula>
      <formula>3</formula>
    </cfRule>
  </conditionalFormatting>
  <conditionalFormatting sqref="AC49">
    <cfRule type="cellIs" dxfId="1099" priority="48" stopIfTrue="1" operator="between">
      <formula>0</formula>
      <formula>0.99</formula>
    </cfRule>
    <cfRule type="cellIs" dxfId="1098" priority="49" stopIfTrue="1" operator="between">
      <formula>1</formula>
      <formula>1.99</formula>
    </cfRule>
    <cfRule type="cellIs" dxfId="1097" priority="50" stopIfTrue="1" operator="between">
      <formula>2</formula>
      <formula>3</formula>
    </cfRule>
  </conditionalFormatting>
  <conditionalFormatting sqref="AC51">
    <cfRule type="cellIs" dxfId="1096" priority="45" stopIfTrue="1" operator="between">
      <formula>0</formula>
      <formula>0.99</formula>
    </cfRule>
    <cfRule type="cellIs" dxfId="1095" priority="46" stopIfTrue="1" operator="between">
      <formula>1</formula>
      <formula>1.99</formula>
    </cfRule>
    <cfRule type="cellIs" dxfId="1094" priority="47" stopIfTrue="1" operator="between">
      <formula>2</formula>
      <formula>3</formula>
    </cfRule>
  </conditionalFormatting>
  <conditionalFormatting sqref="AC57">
    <cfRule type="cellIs" dxfId="1093" priority="42" stopIfTrue="1" operator="between">
      <formula>0</formula>
      <formula>0.99</formula>
    </cfRule>
    <cfRule type="cellIs" dxfId="1092" priority="43" stopIfTrue="1" operator="between">
      <formula>1</formula>
      <formula>1.99</formula>
    </cfRule>
    <cfRule type="cellIs" dxfId="1091" priority="44" stopIfTrue="1" operator="between">
      <formula>2</formula>
      <formula>3</formula>
    </cfRule>
  </conditionalFormatting>
  <conditionalFormatting sqref="AC6:AC11">
    <cfRule type="cellIs" dxfId="1090" priority="39" stopIfTrue="1" operator="between">
      <formula>0</formula>
      <formula>0.99</formula>
    </cfRule>
    <cfRule type="cellIs" dxfId="1089" priority="40" stopIfTrue="1" operator="between">
      <formula>1</formula>
      <formula>1.99</formula>
    </cfRule>
    <cfRule type="cellIs" dxfId="1088" priority="41" stopIfTrue="1" operator="between">
      <formula>2</formula>
      <formula>3</formula>
    </cfRule>
  </conditionalFormatting>
  <conditionalFormatting sqref="AC7">
    <cfRule type="expression" dxfId="1087" priority="38">
      <formula>$AC$7=FALSE</formula>
    </cfRule>
  </conditionalFormatting>
  <conditionalFormatting sqref="AC6">
    <cfRule type="expression" dxfId="1086" priority="37">
      <formula>$AC$6=FALSE</formula>
    </cfRule>
  </conditionalFormatting>
  <conditionalFormatting sqref="AC8">
    <cfRule type="expression" dxfId="1085" priority="36">
      <formula>$AC$8=FALSE</formula>
    </cfRule>
  </conditionalFormatting>
  <conditionalFormatting sqref="AC9">
    <cfRule type="expression" dxfId="1084" priority="35">
      <formula>$AC$9=FALSE</formula>
    </cfRule>
  </conditionalFormatting>
  <conditionalFormatting sqref="AC10">
    <cfRule type="expression" dxfId="1083" priority="34">
      <formula>$AC$10=FALSE</formula>
    </cfRule>
  </conditionalFormatting>
  <conditionalFormatting sqref="AC11">
    <cfRule type="expression" dxfId="1082" priority="33">
      <formula>$AC$11=FALSE</formula>
    </cfRule>
  </conditionalFormatting>
  <conditionalFormatting sqref="AC13">
    <cfRule type="expression" dxfId="1081" priority="32">
      <formula>$AC$13=FALSE</formula>
    </cfRule>
  </conditionalFormatting>
  <conditionalFormatting sqref="AC14">
    <cfRule type="expression" dxfId="1080" priority="31">
      <formula>$AC$14=FALSE</formula>
    </cfRule>
  </conditionalFormatting>
  <conditionalFormatting sqref="AC15">
    <cfRule type="expression" dxfId="1079" priority="30">
      <formula>$AC$15=FALSE</formula>
    </cfRule>
  </conditionalFormatting>
  <conditionalFormatting sqref="AC17">
    <cfRule type="expression" dxfId="1078" priority="29">
      <formula>$AC$17=FALSE</formula>
    </cfRule>
  </conditionalFormatting>
  <conditionalFormatting sqref="AC18">
    <cfRule type="expression" dxfId="1077" priority="28">
      <formula>$AC$18=FALSE</formula>
    </cfRule>
  </conditionalFormatting>
  <conditionalFormatting sqref="AC19">
    <cfRule type="expression" dxfId="1076" priority="27">
      <formula>$AC$19=FALSE</formula>
    </cfRule>
  </conditionalFormatting>
  <conditionalFormatting sqref="AC20">
    <cfRule type="expression" dxfId="1075" priority="26">
      <formula>$AC$20=FALSE</formula>
    </cfRule>
  </conditionalFormatting>
  <conditionalFormatting sqref="AC21">
    <cfRule type="expression" dxfId="1074" priority="25">
      <formula>$AC$21=FALSE</formula>
    </cfRule>
  </conditionalFormatting>
  <conditionalFormatting sqref="AC28">
    <cfRule type="expression" dxfId="1073" priority="23">
      <formula>$AC$28=FALSE</formula>
    </cfRule>
  </conditionalFormatting>
  <conditionalFormatting sqref="AC30">
    <cfRule type="expression" dxfId="1072" priority="22">
      <formula>$AC$30=FALSE</formula>
    </cfRule>
  </conditionalFormatting>
  <conditionalFormatting sqref="AC32">
    <cfRule type="expression" dxfId="1071" priority="21">
      <formula>$AC$32=FALSE</formula>
    </cfRule>
  </conditionalFormatting>
  <conditionalFormatting sqref="AC33">
    <cfRule type="expression" dxfId="1070" priority="20">
      <formula>$AC$33=FALSE</formula>
    </cfRule>
  </conditionalFormatting>
  <conditionalFormatting sqref="AC34">
    <cfRule type="expression" dxfId="1069" priority="19">
      <formula>$AC$34=FALSE</formula>
    </cfRule>
  </conditionalFormatting>
  <conditionalFormatting sqref="AC35">
    <cfRule type="expression" dxfId="1068" priority="18">
      <formula>$AC$35=FALSE</formula>
    </cfRule>
  </conditionalFormatting>
  <conditionalFormatting sqref="AC36">
    <cfRule type="expression" dxfId="1067" priority="17">
      <formula>$AC$36=FALSE</formula>
    </cfRule>
  </conditionalFormatting>
  <conditionalFormatting sqref="AC37">
    <cfRule type="expression" dxfId="1066" priority="16">
      <formula>$AC$37=FALSE</formula>
    </cfRule>
  </conditionalFormatting>
  <conditionalFormatting sqref="AC38">
    <cfRule type="expression" dxfId="1065" priority="15">
      <formula>$AC$38=FALSE</formula>
    </cfRule>
  </conditionalFormatting>
  <conditionalFormatting sqref="AC40">
    <cfRule type="expression" dxfId="1064" priority="14">
      <formula>$AC$40=FALSE</formula>
    </cfRule>
  </conditionalFormatting>
  <conditionalFormatting sqref="AC41">
    <cfRule type="expression" dxfId="1063" priority="13">
      <formula>$AC$41=FALSE</formula>
    </cfRule>
  </conditionalFormatting>
  <conditionalFormatting sqref="AC42">
    <cfRule type="expression" dxfId="1062" priority="12">
      <formula>$AC$42=FALSE</formula>
    </cfRule>
  </conditionalFormatting>
  <conditionalFormatting sqref="AC43">
    <cfRule type="expression" dxfId="1061" priority="11">
      <formula>$AC$43=FALSE</formula>
    </cfRule>
  </conditionalFormatting>
  <conditionalFormatting sqref="AC44">
    <cfRule type="expression" dxfId="1060" priority="10">
      <formula>$AC$44=FALSE</formula>
    </cfRule>
  </conditionalFormatting>
  <conditionalFormatting sqref="AC50">
    <cfRule type="expression" dxfId="1059" priority="9">
      <formula>$AC$50=FALSE</formula>
    </cfRule>
  </conditionalFormatting>
  <conditionalFormatting sqref="AC52">
    <cfRule type="expression" dxfId="1058" priority="8">
      <formula>$AC$52=FALSE</formula>
    </cfRule>
  </conditionalFormatting>
  <conditionalFormatting sqref="AC54">
    <cfRule type="expression" dxfId="1057" priority="7">
      <formula>$AC$54=FALSE</formula>
    </cfRule>
  </conditionalFormatting>
  <conditionalFormatting sqref="AC55">
    <cfRule type="expression" dxfId="1056" priority="6">
      <formula>$AC$55=FALSE</formula>
    </cfRule>
  </conditionalFormatting>
  <conditionalFormatting sqref="AC56">
    <cfRule type="expression" dxfId="1055" priority="5">
      <formula>$AC$56=FALSE</formula>
    </cfRule>
  </conditionalFormatting>
  <conditionalFormatting sqref="AC58">
    <cfRule type="expression" dxfId="1054" priority="4">
      <formula>$AC$58=FALSE</formula>
    </cfRule>
  </conditionalFormatting>
  <conditionalFormatting sqref="AC60">
    <cfRule type="expression" dxfId="1053" priority="2">
      <formula>$AC$60=FALSE</formula>
    </cfRule>
  </conditionalFormatting>
  <conditionalFormatting sqref="AC61">
    <cfRule type="expression" dxfId="1052" priority="1">
      <formula>$AC$61=FALSE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Width="0" orientation="landscape" r:id="rId2"/>
  <headerFooter alignWithMargins="0">
    <oddHeader>&amp;R&amp;G</oddHeader>
  </headerFooter>
  <ignoredErrors>
    <ignoredError sqref="AC12 AC16 AC27 AC51 AC57 AC39" formula="1"/>
  </ignoredErrors>
  <legacy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AH75"/>
  <sheetViews>
    <sheetView showGridLines="0" topLeftCell="A28" zoomScaleNormal="100" workbookViewId="0">
      <selection activeCell="W28" sqref="W28"/>
    </sheetView>
  </sheetViews>
  <sheetFormatPr baseColWidth="10" defaultColWidth="3.28515625" defaultRowHeight="15" customHeight="1" x14ac:dyDescent="0.2"/>
  <cols>
    <col min="22" max="22" width="13.85546875" customWidth="1"/>
    <col min="23" max="23" width="3.28515625" style="117" customWidth="1"/>
    <col min="24" max="24" width="14.7109375" customWidth="1"/>
    <col min="25" max="25" width="3.28515625" style="117"/>
    <col min="26" max="26" width="14.7109375" customWidth="1"/>
    <col min="27" max="27" width="3.28515625" style="117"/>
    <col min="28" max="28" width="14.7109375" customWidth="1"/>
    <col min="29" max="29" width="4.7109375" style="117" customWidth="1"/>
    <col min="30" max="30" width="4" style="117" customWidth="1"/>
    <col min="31" max="31" width="4.7109375" style="1088" customWidth="1"/>
    <col min="32" max="32" width="4.28515625" style="1088" customWidth="1"/>
    <col min="33" max="33" width="3.85546875" customWidth="1"/>
    <col min="34" max="34" width="32.5703125" customWidth="1"/>
  </cols>
  <sheetData>
    <row r="1" spans="2:34" ht="15.95" customHeight="1" thickBot="1" x14ac:dyDescent="0.25">
      <c r="B1" s="1" t="s">
        <v>18</v>
      </c>
      <c r="D1" s="1" t="s">
        <v>1</v>
      </c>
      <c r="AH1" s="1098">
        <f>Deckblatt!D16</f>
        <v>0</v>
      </c>
    </row>
    <row r="2" spans="2:34" ht="15.95" customHeight="1" thickTop="1" thickBot="1" x14ac:dyDescent="0.3">
      <c r="B2" s="1142">
        <f>AC70</f>
        <v>0</v>
      </c>
      <c r="C2" s="1143"/>
      <c r="D2" s="135">
        <v>1</v>
      </c>
      <c r="F2" s="2" t="s">
        <v>1033</v>
      </c>
      <c r="AH2" s="1098"/>
    </row>
    <row r="3" spans="2:34" s="167" customFormat="1" ht="15.95" customHeight="1" thickTop="1" x14ac:dyDescent="0.25">
      <c r="B3" s="248"/>
      <c r="C3" s="248"/>
      <c r="D3" s="107"/>
      <c r="F3" s="456"/>
      <c r="W3" s="749"/>
      <c r="Y3" s="749"/>
      <c r="AA3" s="749"/>
      <c r="AC3" s="749"/>
      <c r="AD3" s="749"/>
      <c r="AE3" s="1089"/>
      <c r="AF3" s="1089"/>
    </row>
    <row r="4" spans="2:34" ht="15" customHeight="1" thickBot="1" x14ac:dyDescent="0.3">
      <c r="B4" s="186" t="s">
        <v>396</v>
      </c>
      <c r="G4" s="3" t="s">
        <v>84</v>
      </c>
    </row>
    <row r="5" spans="2:34" ht="15" customHeight="1" thickTop="1" thickBot="1" x14ac:dyDescent="0.25">
      <c r="B5" s="1119">
        <f>Übersicht!U56</f>
        <v>0</v>
      </c>
      <c r="C5" s="1120"/>
      <c r="H5" s="1161" t="s">
        <v>0</v>
      </c>
      <c r="I5" s="1162"/>
      <c r="J5" s="1162"/>
      <c r="K5" s="1162"/>
      <c r="L5" s="1162"/>
      <c r="M5" s="1162"/>
      <c r="N5" s="1162"/>
      <c r="O5" s="1162"/>
      <c r="P5" s="1162"/>
      <c r="Q5" s="1162"/>
      <c r="R5" s="1162"/>
      <c r="S5" s="1162"/>
      <c r="T5" s="1162"/>
      <c r="U5" s="1162"/>
      <c r="V5" s="1162"/>
      <c r="W5" s="11">
        <v>0</v>
      </c>
      <c r="X5" s="65"/>
      <c r="Y5" s="11">
        <v>1</v>
      </c>
      <c r="Z5" s="65"/>
      <c r="AA5" s="11">
        <v>3</v>
      </c>
      <c r="AB5" s="66"/>
      <c r="AC5" s="11" t="s">
        <v>18</v>
      </c>
      <c r="AD5" s="14" t="s">
        <v>1</v>
      </c>
      <c r="AE5" s="4" t="s">
        <v>390</v>
      </c>
      <c r="AF5" s="14" t="s">
        <v>389</v>
      </c>
      <c r="AG5" s="346" t="s">
        <v>1060</v>
      </c>
      <c r="AH5" s="67" t="s">
        <v>2</v>
      </c>
    </row>
    <row r="6" spans="2:34" ht="15" customHeight="1" thickTop="1" thickBot="1" x14ac:dyDescent="0.25">
      <c r="B6" s="309"/>
      <c r="C6" s="160"/>
      <c r="H6" s="1191" t="s">
        <v>1181</v>
      </c>
      <c r="I6" s="1192"/>
      <c r="J6" s="1192"/>
      <c r="K6" s="1192"/>
      <c r="L6" s="1192"/>
      <c r="M6" s="1192"/>
      <c r="N6" s="1192"/>
      <c r="O6" s="1193"/>
      <c r="P6" s="400"/>
      <c r="Q6" s="400"/>
      <c r="R6" s="400"/>
      <c r="S6" s="83"/>
      <c r="T6" s="83"/>
      <c r="U6" s="83"/>
      <c r="V6" s="83"/>
      <c r="W6" s="85"/>
      <c r="X6" s="84"/>
      <c r="Y6" s="112"/>
      <c r="Z6" s="84"/>
      <c r="AA6" s="85"/>
      <c r="AB6" s="84"/>
      <c r="AC6" s="144">
        <f>(AC7*AD7+AC8*AD8)/(AD7+AD8)</f>
        <v>0</v>
      </c>
      <c r="AD6" s="566">
        <v>2</v>
      </c>
      <c r="AE6" s="376"/>
      <c r="AF6" s="206"/>
      <c r="AG6" s="376"/>
      <c r="AH6" s="936"/>
    </row>
    <row r="7" spans="2:34" ht="15" customHeight="1" thickBot="1" x14ac:dyDescent="0.25">
      <c r="H7" s="587" t="s">
        <v>85</v>
      </c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23"/>
      <c r="T7" s="23"/>
      <c r="U7" s="23"/>
      <c r="V7" s="23"/>
      <c r="W7" s="868"/>
      <c r="X7" s="149" t="s">
        <v>24</v>
      </c>
      <c r="Y7" s="108"/>
      <c r="Z7" s="23"/>
      <c r="AA7" s="870"/>
      <c r="AB7" s="149" t="s">
        <v>25</v>
      </c>
      <c r="AC7" s="1070" t="b">
        <f>IF(W7="x",0,IF(Y7="x",1,IF(AA7="x",3)))</f>
        <v>0</v>
      </c>
      <c r="AD7" s="162">
        <v>1</v>
      </c>
      <c r="AE7" s="915"/>
      <c r="AF7" s="915"/>
      <c r="AG7" s="565">
        <v>1</v>
      </c>
      <c r="AH7" s="893"/>
    </row>
    <row r="8" spans="2:34" ht="15" customHeight="1" thickBot="1" x14ac:dyDescent="0.25">
      <c r="H8" s="414" t="s">
        <v>551</v>
      </c>
      <c r="I8" s="327"/>
      <c r="J8" s="327"/>
      <c r="K8" s="340"/>
      <c r="L8" s="414"/>
      <c r="M8" s="327"/>
      <c r="N8" s="327"/>
      <c r="O8" s="340"/>
      <c r="P8" s="414"/>
      <c r="Q8" s="327"/>
      <c r="R8" s="327"/>
      <c r="S8" s="327"/>
      <c r="T8" s="64"/>
      <c r="U8" s="28"/>
      <c r="V8" s="28"/>
      <c r="W8" s="868"/>
      <c r="X8" s="28" t="s">
        <v>31</v>
      </c>
      <c r="Y8" s="870"/>
      <c r="Z8" s="28" t="s">
        <v>549</v>
      </c>
      <c r="AA8" s="868"/>
      <c r="AB8" s="28" t="s">
        <v>36</v>
      </c>
      <c r="AC8" s="1070" t="b">
        <f>IF(W8="x",0,IF(Y8="x",1,IF(AA8="x",3)))</f>
        <v>0</v>
      </c>
      <c r="AD8" s="163">
        <v>1</v>
      </c>
      <c r="AE8" s="914"/>
      <c r="AF8" s="914"/>
      <c r="AG8" s="602">
        <v>50</v>
      </c>
      <c r="AH8" s="894"/>
    </row>
    <row r="9" spans="2:34" ht="15" customHeight="1" thickBot="1" x14ac:dyDescent="0.25">
      <c r="H9" s="1123" t="s">
        <v>1177</v>
      </c>
      <c r="I9" s="1124"/>
      <c r="J9" s="1124"/>
      <c r="K9" s="1124"/>
      <c r="L9" s="1124"/>
      <c r="M9" s="1124"/>
      <c r="N9" s="1124"/>
      <c r="O9" s="1125"/>
      <c r="P9" s="327"/>
      <c r="Q9" s="28"/>
      <c r="R9" s="28"/>
      <c r="S9" s="28"/>
      <c r="T9" s="28"/>
      <c r="U9" s="28"/>
      <c r="V9" s="42"/>
      <c r="W9" s="108"/>
      <c r="X9" s="28"/>
      <c r="Y9" s="713"/>
      <c r="Z9" s="28"/>
      <c r="AA9" s="108"/>
      <c r="AB9" s="28"/>
      <c r="AC9" s="145">
        <f>(AC10*AD10+AC11*AD11+AC12*AD12+AC13*AD13+AC14*AD14+AC15*AD15+AC16*AD16+AC18*AD18)/(AD10+AD11+AD12+AD13+AD14+AD15+AD16+AD18)</f>
        <v>0</v>
      </c>
      <c r="AD9" s="133">
        <v>3</v>
      </c>
      <c r="AE9" s="163"/>
      <c r="AF9" s="163"/>
      <c r="AG9" s="421"/>
      <c r="AH9" s="894"/>
    </row>
    <row r="10" spans="2:34" ht="15" customHeight="1" thickBot="1" x14ac:dyDescent="0.25">
      <c r="H10" s="27" t="s">
        <v>16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868"/>
      <c r="X10" s="28" t="s">
        <v>88</v>
      </c>
      <c r="Y10" s="711"/>
      <c r="Z10" s="28"/>
      <c r="AA10" s="868"/>
      <c r="AB10" s="215" t="s">
        <v>112</v>
      </c>
      <c r="AC10" s="723" t="b">
        <f>IF(W10="x",0,IF(Y10="x",1,IF(AA10="x",3)))</f>
        <v>0</v>
      </c>
      <c r="AD10" s="70">
        <v>1</v>
      </c>
      <c r="AE10" s="914"/>
      <c r="AF10" s="914"/>
      <c r="AG10" s="534">
        <v>7</v>
      </c>
      <c r="AH10" s="894"/>
    </row>
    <row r="11" spans="2:34" ht="15" customHeight="1" thickBot="1" x14ac:dyDescent="0.25">
      <c r="H11" s="27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68"/>
      <c r="X11" s="28" t="s">
        <v>89</v>
      </c>
      <c r="Y11" s="711"/>
      <c r="Z11" s="28"/>
      <c r="AA11" s="868"/>
      <c r="AB11" s="110" t="s">
        <v>1185</v>
      </c>
      <c r="AC11" s="723" t="b">
        <f t="shared" ref="AC11:AC18" si="0">IF(W11="x",0,IF(Y11="x",1,IF(AA11="x",3)))</f>
        <v>0</v>
      </c>
      <c r="AD11" s="70">
        <v>1</v>
      </c>
      <c r="AE11" s="914"/>
      <c r="AF11" s="914"/>
      <c r="AG11" s="534">
        <v>7</v>
      </c>
      <c r="AH11" s="894"/>
    </row>
    <row r="12" spans="2:34" s="167" customFormat="1" ht="15" customHeight="1" thickBot="1" x14ac:dyDescent="0.25">
      <c r="H12" s="69" t="s">
        <v>623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868"/>
      <c r="X12" s="64" t="s">
        <v>40</v>
      </c>
      <c r="Y12" s="51"/>
      <c r="Z12" s="64"/>
      <c r="AA12" s="868"/>
      <c r="AB12" s="64" t="s">
        <v>39</v>
      </c>
      <c r="AC12" s="723" t="b">
        <f t="shared" si="0"/>
        <v>0</v>
      </c>
      <c r="AD12" s="163">
        <v>2</v>
      </c>
      <c r="AE12" s="914"/>
      <c r="AF12" s="914"/>
      <c r="AG12" s="602">
        <v>51</v>
      </c>
      <c r="AH12" s="894"/>
    </row>
    <row r="13" spans="2:34" s="167" customFormat="1" ht="15" customHeight="1" thickBot="1" x14ac:dyDescent="0.25">
      <c r="H13" s="204" t="s">
        <v>762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868"/>
      <c r="X13" s="64" t="s">
        <v>19</v>
      </c>
      <c r="Y13" s="870"/>
      <c r="Z13" s="64"/>
      <c r="AA13" s="868"/>
      <c r="AB13" s="64" t="s">
        <v>27</v>
      </c>
      <c r="AC13" s="723" t="b">
        <f t="shared" si="0"/>
        <v>0</v>
      </c>
      <c r="AD13" s="163">
        <v>1</v>
      </c>
      <c r="AE13" s="914"/>
      <c r="AF13" s="914"/>
      <c r="AG13" s="594">
        <v>1</v>
      </c>
      <c r="AH13" s="894"/>
    </row>
    <row r="14" spans="2:34" ht="15" customHeight="1" thickBot="1" x14ac:dyDescent="0.25">
      <c r="H14" s="27" t="s">
        <v>75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868"/>
      <c r="X14" s="28" t="s">
        <v>31</v>
      </c>
      <c r="Y14" s="870"/>
      <c r="Z14" s="28" t="s">
        <v>32</v>
      </c>
      <c r="AA14" s="868"/>
      <c r="AB14" s="59" t="s">
        <v>90</v>
      </c>
      <c r="AC14" s="723" t="b">
        <f t="shared" si="0"/>
        <v>0</v>
      </c>
      <c r="AD14" s="70">
        <v>1</v>
      </c>
      <c r="AE14" s="914"/>
      <c r="AF14" s="914"/>
      <c r="AG14" s="534">
        <v>7</v>
      </c>
      <c r="AH14" s="894"/>
    </row>
    <row r="15" spans="2:34" s="167" customFormat="1" ht="15" customHeight="1" thickBot="1" x14ac:dyDescent="0.25">
      <c r="H15" s="204" t="s">
        <v>1183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68"/>
      <c r="X15" s="64" t="s">
        <v>31</v>
      </c>
      <c r="Y15" s="870"/>
      <c r="Z15" s="64" t="s">
        <v>32</v>
      </c>
      <c r="AA15" s="868"/>
      <c r="AB15" s="64" t="s">
        <v>33</v>
      </c>
      <c r="AC15" s="723" t="b">
        <f t="shared" si="0"/>
        <v>0</v>
      </c>
      <c r="AD15" s="163">
        <v>1</v>
      </c>
      <c r="AE15" s="914"/>
      <c r="AF15" s="914"/>
      <c r="AG15" s="534">
        <v>7</v>
      </c>
      <c r="AH15" s="894"/>
    </row>
    <row r="16" spans="2:34" ht="15" customHeight="1" thickBot="1" x14ac:dyDescent="0.25">
      <c r="H16" s="27" t="s">
        <v>87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868"/>
      <c r="X16" s="28" t="s">
        <v>25</v>
      </c>
      <c r="Y16" s="360"/>
      <c r="Z16" s="28"/>
      <c r="AA16" s="868"/>
      <c r="AB16" s="28" t="s">
        <v>24</v>
      </c>
      <c r="AC16" s="723" t="b">
        <f t="shared" si="0"/>
        <v>0</v>
      </c>
      <c r="AD16" s="70">
        <v>1</v>
      </c>
      <c r="AE16" s="914"/>
      <c r="AF16" s="914"/>
      <c r="AG16" s="421">
        <v>1</v>
      </c>
      <c r="AH16" s="894"/>
    </row>
    <row r="17" spans="1:34" ht="15" customHeight="1" thickBot="1" x14ac:dyDescent="0.25">
      <c r="G17" s="167"/>
      <c r="H17" s="31" t="s">
        <v>805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868"/>
      <c r="X17" s="110" t="s">
        <v>40</v>
      </c>
      <c r="Y17" s="870"/>
      <c r="Z17" s="110"/>
      <c r="AA17" s="868"/>
      <c r="AB17" s="110" t="s">
        <v>34</v>
      </c>
      <c r="AC17" s="273"/>
      <c r="AD17" s="70"/>
      <c r="AE17" s="163"/>
      <c r="AF17" s="163"/>
      <c r="AG17" s="594">
        <v>1</v>
      </c>
      <c r="AH17" s="894"/>
    </row>
    <row r="18" spans="1:34" ht="15" customHeight="1" thickBot="1" x14ac:dyDescent="0.25">
      <c r="G18" s="167"/>
      <c r="H18" s="31" t="s">
        <v>1182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870"/>
      <c r="X18" s="110" t="s">
        <v>25</v>
      </c>
      <c r="Y18" s="113"/>
      <c r="Z18" s="110"/>
      <c r="AA18" s="868"/>
      <c r="AB18" s="110" t="s">
        <v>24</v>
      </c>
      <c r="AC18" s="723" t="b">
        <f t="shared" si="0"/>
        <v>0</v>
      </c>
      <c r="AD18" s="70">
        <v>1</v>
      </c>
      <c r="AE18" s="914"/>
      <c r="AF18" s="914"/>
      <c r="AG18" s="594"/>
      <c r="AH18" s="894"/>
    </row>
    <row r="19" spans="1:34" ht="15" customHeight="1" x14ac:dyDescent="0.2">
      <c r="H19" s="1177" t="s">
        <v>1178</v>
      </c>
      <c r="I19" s="1178"/>
      <c r="J19" s="1178"/>
      <c r="K19" s="1178"/>
      <c r="L19" s="1178"/>
      <c r="M19" s="1178"/>
      <c r="N19" s="1178"/>
      <c r="O19" s="1179"/>
      <c r="P19" s="327"/>
      <c r="Q19" s="28"/>
      <c r="R19" s="28"/>
      <c r="S19" s="28"/>
      <c r="T19" s="28"/>
      <c r="U19" s="28"/>
      <c r="V19" s="28"/>
      <c r="W19" s="113"/>
      <c r="X19" s="28"/>
      <c r="Y19" s="713"/>
      <c r="Z19" s="28"/>
      <c r="AA19" s="113"/>
      <c r="AB19" s="28"/>
      <c r="AC19" s="145">
        <f>(AC21*AD21+AC22*AD22+AC23*AD23)/(AD21+AD22+AD23)</f>
        <v>0</v>
      </c>
      <c r="AD19" s="133">
        <v>3</v>
      </c>
      <c r="AE19" s="163"/>
      <c r="AF19" s="163"/>
      <c r="AG19" s="421"/>
      <c r="AH19" s="894"/>
    </row>
    <row r="20" spans="1:34" ht="15" customHeight="1" thickBot="1" x14ac:dyDescent="0.25">
      <c r="H20" s="414" t="s">
        <v>16</v>
      </c>
      <c r="I20" s="327"/>
      <c r="J20" s="327"/>
      <c r="K20" s="327"/>
      <c r="L20" s="327"/>
      <c r="M20" s="327"/>
      <c r="N20" s="327"/>
      <c r="O20" s="327"/>
      <c r="P20" s="327"/>
      <c r="Q20" s="28"/>
      <c r="R20" s="28"/>
      <c r="S20" s="28"/>
      <c r="T20" s="28"/>
      <c r="U20" s="28"/>
      <c r="V20" s="754"/>
      <c r="W20" s="203"/>
      <c r="X20" s="28"/>
      <c r="Y20" s="108"/>
      <c r="Z20" s="28"/>
      <c r="AA20" s="108"/>
      <c r="AB20" s="28"/>
      <c r="AC20" s="659"/>
      <c r="AD20" s="163"/>
      <c r="AE20" s="163"/>
      <c r="AF20" s="163"/>
      <c r="AG20" s="421"/>
      <c r="AH20" s="894"/>
    </row>
    <row r="21" spans="1:34" s="167" customFormat="1" ht="15" customHeight="1" thickBot="1" x14ac:dyDescent="0.25">
      <c r="H21" s="204" t="s">
        <v>762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868"/>
      <c r="X21" s="64" t="s">
        <v>19</v>
      </c>
      <c r="Y21" s="870"/>
      <c r="Z21" s="64"/>
      <c r="AA21" s="868"/>
      <c r="AB21" s="64" t="s">
        <v>27</v>
      </c>
      <c r="AC21" s="723" t="b">
        <f t="shared" ref="AC21:AC23" si="1">IF(W21="x",0,IF(Y21="x",1,IF(AA21="x",3)))</f>
        <v>0</v>
      </c>
      <c r="AD21" s="163">
        <v>1</v>
      </c>
      <c r="AE21" s="914"/>
      <c r="AF21" s="914"/>
      <c r="AG21" s="594">
        <v>1</v>
      </c>
      <c r="AH21" s="894"/>
    </row>
    <row r="22" spans="1:34" s="167" customFormat="1" ht="15" customHeight="1" thickBot="1" x14ac:dyDescent="0.25">
      <c r="H22" s="69" t="s">
        <v>1012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68"/>
      <c r="X22" s="64" t="s">
        <v>31</v>
      </c>
      <c r="Y22" s="870"/>
      <c r="Z22" s="64" t="s">
        <v>32</v>
      </c>
      <c r="AA22" s="868"/>
      <c r="AB22" s="64" t="s">
        <v>33</v>
      </c>
      <c r="AC22" s="723" t="b">
        <f t="shared" si="1"/>
        <v>0</v>
      </c>
      <c r="AD22" s="163">
        <v>1</v>
      </c>
      <c r="AE22" s="914"/>
      <c r="AF22" s="914"/>
      <c r="AG22" s="534">
        <v>7</v>
      </c>
      <c r="AH22" s="894"/>
    </row>
    <row r="23" spans="1:34" ht="15" customHeight="1" thickBot="1" x14ac:dyDescent="0.25">
      <c r="H23" s="27" t="s">
        <v>75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68"/>
      <c r="X23" s="28" t="s">
        <v>31</v>
      </c>
      <c r="Y23" s="870"/>
      <c r="Z23" s="28" t="s">
        <v>32</v>
      </c>
      <c r="AA23" s="868"/>
      <c r="AB23" s="29" t="s">
        <v>624</v>
      </c>
      <c r="AC23" s="723" t="b">
        <f t="shared" si="1"/>
        <v>0</v>
      </c>
      <c r="AD23" s="70">
        <v>1</v>
      </c>
      <c r="AE23" s="914"/>
      <c r="AF23" s="914"/>
      <c r="AG23" s="534">
        <v>7</v>
      </c>
      <c r="AH23" s="894"/>
    </row>
    <row r="24" spans="1:34" ht="15" customHeight="1" x14ac:dyDescent="0.2">
      <c r="H24" s="1177" t="s">
        <v>561</v>
      </c>
      <c r="I24" s="1178"/>
      <c r="J24" s="1178"/>
      <c r="K24" s="1178"/>
      <c r="L24" s="1178"/>
      <c r="M24" s="1179"/>
      <c r="N24" s="341"/>
      <c r="O24" s="51"/>
      <c r="P24" s="51"/>
      <c r="Q24" s="51"/>
      <c r="R24" s="23"/>
      <c r="S24" s="23"/>
      <c r="T24" s="23"/>
      <c r="U24" s="23"/>
      <c r="V24" s="23"/>
      <c r="W24" s="113"/>
      <c r="X24" s="23"/>
      <c r="Y24" s="713"/>
      <c r="Z24" s="23"/>
      <c r="AA24" s="113"/>
      <c r="AB24" s="23"/>
      <c r="AC24" s="145">
        <f>(AC26*AD26+AC27*AD27+AC28*AD28+AC29*AD29+AC32*AD32+AC33*AD33+AC34*AD34)/(AD26+AD27+AD28+AD29+AD32+AD33+AD34)</f>
        <v>0</v>
      </c>
      <c r="AD24" s="133">
        <v>3</v>
      </c>
      <c r="AE24" s="163"/>
      <c r="AF24" s="163"/>
      <c r="AG24" s="565"/>
      <c r="AH24" s="893"/>
    </row>
    <row r="25" spans="1:34" ht="15" customHeight="1" thickBot="1" x14ac:dyDescent="0.25">
      <c r="H25" s="414" t="s">
        <v>16</v>
      </c>
      <c r="I25" s="327"/>
      <c r="J25" s="327"/>
      <c r="K25" s="327"/>
      <c r="L25" s="327"/>
      <c r="M25" s="327"/>
      <c r="N25" s="327"/>
      <c r="O25" s="51"/>
      <c r="P25" s="51"/>
      <c r="Q25" s="51"/>
      <c r="R25" s="23"/>
      <c r="S25" s="23"/>
      <c r="T25" s="23"/>
      <c r="U25" s="23"/>
      <c r="V25" s="754"/>
      <c r="W25" s="203"/>
      <c r="X25" s="23"/>
      <c r="Y25" s="713"/>
      <c r="Z25" s="23"/>
      <c r="AA25" s="108"/>
      <c r="AB25" s="23"/>
      <c r="AC25" s="588"/>
      <c r="AD25" s="163"/>
      <c r="AE25" s="163"/>
      <c r="AF25" s="163"/>
      <c r="AG25" s="565"/>
      <c r="AH25" s="893"/>
    </row>
    <row r="26" spans="1:34" ht="15" customHeight="1" thickBot="1" x14ac:dyDescent="0.25">
      <c r="H26" s="244" t="s">
        <v>557</v>
      </c>
      <c r="I26" s="245"/>
      <c r="J26" s="245"/>
      <c r="K26" s="245"/>
      <c r="L26" s="245"/>
      <c r="M26" s="245"/>
      <c r="N26" s="245"/>
      <c r="O26" s="245"/>
      <c r="P26" s="245"/>
      <c r="Q26" s="245"/>
      <c r="R26" s="64"/>
      <c r="S26" s="64"/>
      <c r="T26" s="64"/>
      <c r="U26" s="28"/>
      <c r="V26" s="28"/>
      <c r="W26" s="868"/>
      <c r="X26" s="110" t="s">
        <v>25</v>
      </c>
      <c r="Y26" s="713"/>
      <c r="Z26" s="28"/>
      <c r="AA26" s="870"/>
      <c r="AB26" s="110" t="s">
        <v>24</v>
      </c>
      <c r="AC26" s="723" t="b">
        <f t="shared" ref="AC26:AC29" si="2">IF(W26="x",0,IF(Y26="x",1,IF(AA26="x",3)))</f>
        <v>0</v>
      </c>
      <c r="AD26" s="163">
        <v>1</v>
      </c>
      <c r="AE26" s="914"/>
      <c r="AF26" s="914"/>
      <c r="AG26" s="523">
        <v>3</v>
      </c>
      <c r="AH26" s="894"/>
    </row>
    <row r="27" spans="1:34" ht="15" customHeight="1" thickBot="1" x14ac:dyDescent="0.25">
      <c r="H27" s="244" t="s">
        <v>1179</v>
      </c>
      <c r="I27" s="245"/>
      <c r="J27" s="245"/>
      <c r="K27" s="245"/>
      <c r="L27" s="245"/>
      <c r="M27" s="245"/>
      <c r="N27" s="245"/>
      <c r="O27" s="245"/>
      <c r="P27" s="245"/>
      <c r="Q27" s="245"/>
      <c r="R27" s="64"/>
      <c r="S27" s="64"/>
      <c r="T27" s="64"/>
      <c r="U27" s="28"/>
      <c r="V27" s="28"/>
      <c r="W27" s="870"/>
      <c r="X27" s="110" t="s">
        <v>25</v>
      </c>
      <c r="Y27" s="713"/>
      <c r="Z27" s="28"/>
      <c r="AA27" s="868"/>
      <c r="AB27" s="110" t="s">
        <v>24</v>
      </c>
      <c r="AC27" s="723" t="b">
        <f t="shared" si="2"/>
        <v>0</v>
      </c>
      <c r="AD27" s="163">
        <v>1</v>
      </c>
      <c r="AE27" s="914"/>
      <c r="AF27" s="914"/>
      <c r="AG27" s="534"/>
      <c r="AH27" s="894"/>
    </row>
    <row r="28" spans="1:34" ht="15" customHeight="1" thickBot="1" x14ac:dyDescent="0.25">
      <c r="A28">
        <v>1</v>
      </c>
      <c r="H28" s="244" t="s">
        <v>763</v>
      </c>
      <c r="I28" s="245"/>
      <c r="J28" s="245"/>
      <c r="K28" s="245"/>
      <c r="L28" s="245"/>
      <c r="M28" s="245"/>
      <c r="N28" s="245"/>
      <c r="O28" s="245"/>
      <c r="P28" s="245"/>
      <c r="Q28" s="245"/>
      <c r="R28" s="64"/>
      <c r="S28" s="64"/>
      <c r="T28" s="64"/>
      <c r="U28" s="28"/>
      <c r="V28" s="28"/>
      <c r="W28" s="870"/>
      <c r="X28" s="110" t="s">
        <v>764</v>
      </c>
      <c r="Y28" s="711"/>
      <c r="Z28" s="158"/>
      <c r="AA28" s="868"/>
      <c r="AB28" s="28" t="s">
        <v>559</v>
      </c>
      <c r="AC28" s="723" t="b">
        <f t="shared" si="2"/>
        <v>0</v>
      </c>
      <c r="AD28" s="163">
        <v>1</v>
      </c>
      <c r="AE28" s="914"/>
      <c r="AF28" s="914"/>
      <c r="AG28" s="602">
        <v>1</v>
      </c>
      <c r="AH28" s="894"/>
    </row>
    <row r="29" spans="1:34" ht="15" customHeight="1" thickBot="1" x14ac:dyDescent="0.25">
      <c r="H29" s="230" t="s">
        <v>501</v>
      </c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870"/>
      <c r="X29" s="107" t="s">
        <v>34</v>
      </c>
      <c r="Y29" s="870"/>
      <c r="AA29" s="950"/>
      <c r="AB29" s="107" t="s">
        <v>40</v>
      </c>
      <c r="AC29" s="723" t="b">
        <f t="shared" si="2"/>
        <v>0</v>
      </c>
      <c r="AD29" s="163">
        <v>1</v>
      </c>
      <c r="AE29" s="955"/>
      <c r="AF29" s="914"/>
      <c r="AG29" s="602">
        <v>1</v>
      </c>
      <c r="AH29" s="894"/>
    </row>
    <row r="30" spans="1:34" ht="15" customHeight="1" thickBot="1" x14ac:dyDescent="0.25">
      <c r="H30" s="230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868"/>
      <c r="X30" s="110" t="s">
        <v>496</v>
      </c>
      <c r="Y30" s="870"/>
      <c r="Z30" s="110" t="s">
        <v>180</v>
      </c>
      <c r="AA30" s="950"/>
      <c r="AB30" s="110" t="s">
        <v>497</v>
      </c>
      <c r="AC30" s="273"/>
      <c r="AD30" s="163"/>
      <c r="AE30" s="421"/>
      <c r="AF30" s="163"/>
      <c r="AG30" s="421"/>
      <c r="AH30" s="894"/>
    </row>
    <row r="31" spans="1:34" ht="15" customHeight="1" thickBot="1" x14ac:dyDescent="0.25">
      <c r="H31" s="230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868"/>
      <c r="X31" s="110" t="s">
        <v>486</v>
      </c>
      <c r="Y31" s="870"/>
      <c r="AA31" s="950"/>
      <c r="AC31" s="273"/>
      <c r="AD31" s="163"/>
      <c r="AE31" s="421"/>
      <c r="AF31" s="163"/>
      <c r="AG31" s="421"/>
      <c r="AH31" s="894"/>
    </row>
    <row r="32" spans="1:34" s="603" customFormat="1" ht="15" customHeight="1" thickBot="1" x14ac:dyDescent="0.25">
      <c r="H32" s="232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950"/>
      <c r="X32" s="351" t="s">
        <v>498</v>
      </c>
      <c r="Y32" s="870"/>
      <c r="Z32" s="351" t="s">
        <v>499</v>
      </c>
      <c r="AA32" s="868"/>
      <c r="AB32" s="351" t="s">
        <v>500</v>
      </c>
      <c r="AC32" s="723" t="b">
        <f t="shared" ref="AC32:AC39" si="3">IF(W32="x",0,IF(Y32="x",1,IF(AA32="x",3)))</f>
        <v>0</v>
      </c>
      <c r="AD32" s="604">
        <v>1</v>
      </c>
      <c r="AE32" s="955"/>
      <c r="AF32" s="914"/>
      <c r="AG32" s="602"/>
      <c r="AH32" s="894"/>
    </row>
    <row r="33" spans="5:34" ht="15" customHeight="1" thickBot="1" x14ac:dyDescent="0.25">
      <c r="G33" s="167"/>
      <c r="H33" s="27" t="s">
        <v>502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868"/>
      <c r="X33" s="28" t="s">
        <v>186</v>
      </c>
      <c r="Y33" s="870"/>
      <c r="Z33" s="28" t="s">
        <v>187</v>
      </c>
      <c r="AA33" s="868"/>
      <c r="AB33" s="28" t="s">
        <v>100</v>
      </c>
      <c r="AC33" s="723" t="b">
        <f t="shared" si="3"/>
        <v>0</v>
      </c>
      <c r="AD33" s="163">
        <v>1</v>
      </c>
      <c r="AE33" s="914"/>
      <c r="AF33" s="914"/>
      <c r="AG33" s="594">
        <v>1</v>
      </c>
      <c r="AH33" s="894"/>
    </row>
    <row r="34" spans="5:34" s="603" customFormat="1" ht="15" customHeight="1" thickBot="1" x14ac:dyDescent="0.25">
      <c r="H34" s="232" t="s">
        <v>461</v>
      </c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868"/>
      <c r="X34" s="231" t="s">
        <v>31</v>
      </c>
      <c r="Y34" s="870"/>
      <c r="Z34" s="351" t="s">
        <v>1186</v>
      </c>
      <c r="AA34" s="868"/>
      <c r="AB34" s="231" t="s">
        <v>33</v>
      </c>
      <c r="AC34" s="723" t="b">
        <f t="shared" si="3"/>
        <v>0</v>
      </c>
      <c r="AD34" s="604">
        <v>1</v>
      </c>
      <c r="AE34" s="914"/>
      <c r="AF34" s="914"/>
      <c r="AG34" s="602"/>
      <c r="AH34" s="894"/>
    </row>
    <row r="35" spans="5:34" ht="15" customHeight="1" thickBot="1" x14ac:dyDescent="0.25">
      <c r="E35" s="124"/>
      <c r="H35" s="1177" t="s">
        <v>556</v>
      </c>
      <c r="I35" s="1178"/>
      <c r="J35" s="1178"/>
      <c r="K35" s="1178"/>
      <c r="L35" s="1179"/>
      <c r="M35" s="245"/>
      <c r="N35" s="245"/>
      <c r="O35" s="245"/>
      <c r="P35" s="245"/>
      <c r="Q35" s="245"/>
      <c r="R35" s="64"/>
      <c r="S35" s="64"/>
      <c r="T35" s="64"/>
      <c r="U35" s="28"/>
      <c r="V35" s="28"/>
      <c r="W35" s="108"/>
      <c r="X35" s="28"/>
      <c r="Y35" s="261"/>
      <c r="Z35" s="28"/>
      <c r="AA35" s="108"/>
      <c r="AB35" s="28"/>
      <c r="AC35" s="145">
        <f>(AC36*AD36)/AD36</f>
        <v>0</v>
      </c>
      <c r="AD35" s="133">
        <v>3</v>
      </c>
      <c r="AE35" s="163"/>
      <c r="AF35" s="163"/>
      <c r="AG35" s="421"/>
      <c r="AH35" s="894"/>
    </row>
    <row r="36" spans="5:34" ht="15" customHeight="1" thickBot="1" x14ac:dyDescent="0.25">
      <c r="H36" s="1200" t="s">
        <v>550</v>
      </c>
      <c r="I36" s="1201"/>
      <c r="J36" s="1201"/>
      <c r="K36" s="1201"/>
      <c r="L36" s="1201"/>
      <c r="M36" s="1201"/>
      <c r="N36" s="1201"/>
      <c r="O36" s="1201"/>
      <c r="P36" s="1201"/>
      <c r="Q36" s="1201"/>
      <c r="R36" s="1201"/>
      <c r="S36" s="64"/>
      <c r="T36" s="64"/>
      <c r="U36" s="28"/>
      <c r="V36" s="28"/>
      <c r="W36" s="868"/>
      <c r="X36" s="28" t="s">
        <v>31</v>
      </c>
      <c r="Y36" s="870"/>
      <c r="Z36" s="28" t="s">
        <v>549</v>
      </c>
      <c r="AA36" s="868"/>
      <c r="AB36" s="28" t="s">
        <v>36</v>
      </c>
      <c r="AC36" s="723" t="b">
        <f t="shared" si="3"/>
        <v>0</v>
      </c>
      <c r="AD36" s="163">
        <v>1</v>
      </c>
      <c r="AE36" s="914"/>
      <c r="AF36" s="914"/>
      <c r="AG36" s="602">
        <v>51</v>
      </c>
      <c r="AH36" s="894"/>
    </row>
    <row r="37" spans="5:34" ht="15" customHeight="1" thickBot="1" x14ac:dyDescent="0.25">
      <c r="H37" s="1177" t="s">
        <v>548</v>
      </c>
      <c r="I37" s="1178"/>
      <c r="J37" s="1178"/>
      <c r="K37" s="1179"/>
      <c r="L37" s="76"/>
      <c r="M37" s="76"/>
      <c r="N37" s="76"/>
      <c r="O37" s="76"/>
      <c r="P37" s="76"/>
      <c r="Q37" s="76"/>
      <c r="R37" s="63"/>
      <c r="S37" s="63"/>
      <c r="T37" s="63"/>
      <c r="U37" s="23"/>
      <c r="V37" s="23"/>
      <c r="W37" s="956"/>
      <c r="X37" s="149" t="s">
        <v>39</v>
      </c>
      <c r="Y37" s="713"/>
      <c r="Z37" s="23"/>
      <c r="AA37" s="957"/>
      <c r="AB37" s="149" t="s">
        <v>40</v>
      </c>
      <c r="AC37" s="145">
        <f>(AC38*AD38+AC39*AD39)/(AD38+AD39)</f>
        <v>0</v>
      </c>
      <c r="AD37" s="133">
        <v>2</v>
      </c>
      <c r="AE37" s="163"/>
      <c r="AF37" s="163"/>
      <c r="AG37" s="523">
        <v>13</v>
      </c>
      <c r="AH37" s="894"/>
    </row>
    <row r="38" spans="5:34" ht="15" customHeight="1" thickBot="1" x14ac:dyDescent="0.25">
      <c r="H38" s="414" t="s">
        <v>1180</v>
      </c>
      <c r="I38" s="327"/>
      <c r="J38" s="327"/>
      <c r="K38" s="245"/>
      <c r="L38" s="245"/>
      <c r="M38" s="245"/>
      <c r="N38" s="245"/>
      <c r="O38" s="245"/>
      <c r="P38" s="245"/>
      <c r="Q38" s="245"/>
      <c r="R38" s="64"/>
      <c r="S38" s="64"/>
      <c r="T38" s="64"/>
      <c r="U38" s="28"/>
      <c r="V38" s="28"/>
      <c r="W38" s="868"/>
      <c r="X38" s="110" t="s">
        <v>24</v>
      </c>
      <c r="Y38" s="711"/>
      <c r="Z38" s="28"/>
      <c r="AA38" s="870"/>
      <c r="AB38" s="110" t="s">
        <v>25</v>
      </c>
      <c r="AC38" s="723" t="b">
        <f t="shared" si="3"/>
        <v>0</v>
      </c>
      <c r="AD38" s="163">
        <v>1</v>
      </c>
      <c r="AE38" s="914"/>
      <c r="AF38" s="914"/>
      <c r="AG38" s="523"/>
      <c r="AH38" s="894"/>
    </row>
    <row r="39" spans="5:34" ht="15" customHeight="1" thickBot="1" x14ac:dyDescent="0.25">
      <c r="F39" s="124"/>
      <c r="H39" s="589" t="s">
        <v>807</v>
      </c>
      <c r="I39" s="402"/>
      <c r="J39" s="402"/>
      <c r="K39" s="402"/>
      <c r="L39" s="325"/>
      <c r="M39" s="402"/>
      <c r="N39" s="402"/>
      <c r="O39" s="402"/>
      <c r="P39" s="325"/>
      <c r="Q39" s="402"/>
      <c r="R39" s="402"/>
      <c r="S39" s="402"/>
      <c r="T39" s="63"/>
      <c r="U39" s="23"/>
      <c r="V39" s="23"/>
      <c r="W39" s="868"/>
      <c r="X39" s="149" t="s">
        <v>809</v>
      </c>
      <c r="Y39" s="108"/>
      <c r="AA39" s="870"/>
      <c r="AB39" s="149" t="s">
        <v>808</v>
      </c>
      <c r="AC39" s="723" t="b">
        <f t="shared" si="3"/>
        <v>0</v>
      </c>
      <c r="AD39" s="162">
        <v>1</v>
      </c>
      <c r="AE39" s="915"/>
      <c r="AF39" s="915"/>
      <c r="AG39" s="168"/>
      <c r="AH39" s="893"/>
    </row>
    <row r="40" spans="5:34" ht="15" customHeight="1" thickTop="1" thickBot="1" x14ac:dyDescent="0.25"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136"/>
      <c r="X40" s="97"/>
      <c r="Y40" s="141"/>
      <c r="Z40" s="99" t="s">
        <v>347</v>
      </c>
      <c r="AA40" s="136"/>
      <c r="AB40" s="103"/>
      <c r="AC40" s="121">
        <f>(AC6*AD6+AC9*AD9+AC19*AD19+AC24*AD24+AC35*AD35+AC37*AD37)/(AD6+AD9+AD19+AD24+AD35+AD37)</f>
        <v>0</v>
      </c>
      <c r="AD40" s="135">
        <v>2</v>
      </c>
      <c r="AE40" s="861" t="str">
        <f>COUNTA(AE7:AE39)&amp;"/"&amp;23</f>
        <v>0/23</v>
      </c>
      <c r="AF40" s="861" t="str">
        <f>COUNTA(AF7:AF39)&amp;"/"&amp;23</f>
        <v>0/23</v>
      </c>
      <c r="AG40" s="212"/>
      <c r="AH40" s="211"/>
    </row>
    <row r="41" spans="5:34" ht="15" customHeight="1" thickTop="1" x14ac:dyDescent="0.2">
      <c r="AE41" s="1089"/>
      <c r="AF41" s="1089"/>
      <c r="AG41" s="167"/>
    </row>
    <row r="42" spans="5:34" ht="15" customHeight="1" thickBot="1" x14ac:dyDescent="0.3">
      <c r="G42" s="3" t="s">
        <v>91</v>
      </c>
      <c r="AE42" s="1089"/>
      <c r="AF42" s="1089"/>
      <c r="AG42" s="167"/>
    </row>
    <row r="43" spans="5:34" ht="15" customHeight="1" thickTop="1" thickBot="1" x14ac:dyDescent="0.25">
      <c r="H43" s="1107" t="s">
        <v>0</v>
      </c>
      <c r="I43" s="1108"/>
      <c r="J43" s="1108"/>
      <c r="K43" s="1108"/>
      <c r="L43" s="1108"/>
      <c r="M43" s="1108"/>
      <c r="N43" s="1108"/>
      <c r="O43" s="1108"/>
      <c r="P43" s="1108"/>
      <c r="Q43" s="1108"/>
      <c r="R43" s="1108"/>
      <c r="S43" s="1108"/>
      <c r="T43" s="1108"/>
      <c r="U43" s="1108"/>
      <c r="V43" s="1108"/>
      <c r="W43" s="11">
        <v>0</v>
      </c>
      <c r="X43" s="57"/>
      <c r="Y43" s="14">
        <v>1</v>
      </c>
      <c r="Z43" s="57"/>
      <c r="AA43" s="11">
        <v>3</v>
      </c>
      <c r="AB43" s="43"/>
      <c r="AC43" s="14" t="s">
        <v>18</v>
      </c>
      <c r="AD43" s="14" t="s">
        <v>1</v>
      </c>
      <c r="AE43" s="4" t="s">
        <v>390</v>
      </c>
      <c r="AF43" s="14" t="s">
        <v>389</v>
      </c>
      <c r="AG43" s="14" t="s">
        <v>1060</v>
      </c>
      <c r="AH43" s="60" t="s">
        <v>2</v>
      </c>
    </row>
    <row r="44" spans="5:34" ht="15" customHeight="1" thickTop="1" thickBot="1" x14ac:dyDescent="0.25">
      <c r="H44" s="218" t="s">
        <v>430</v>
      </c>
      <c r="I44" s="214"/>
      <c r="J44" s="214"/>
      <c r="K44" s="214"/>
      <c r="L44" s="214"/>
      <c r="M44" s="214"/>
      <c r="N44" s="214"/>
      <c r="O44" s="214"/>
      <c r="P44" s="214"/>
      <c r="Q44" s="114"/>
      <c r="R44" s="114"/>
      <c r="S44" s="114"/>
      <c r="T44" s="114"/>
      <c r="U44" s="114"/>
      <c r="V44" s="114"/>
      <c r="W44" s="870"/>
      <c r="X44" s="344" t="s">
        <v>759</v>
      </c>
      <c r="Y44" s="115"/>
      <c r="Z44" s="116"/>
      <c r="AA44" s="943"/>
      <c r="AB44" s="344" t="s">
        <v>760</v>
      </c>
      <c r="AC44" s="370"/>
      <c r="AD44" s="11"/>
      <c r="AE44" s="216"/>
      <c r="AF44" s="217"/>
      <c r="AG44" s="217"/>
      <c r="AH44" s="935"/>
    </row>
    <row r="45" spans="5:34" ht="15" customHeight="1" thickBot="1" x14ac:dyDescent="0.25">
      <c r="H45" s="444" t="s">
        <v>431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539"/>
      <c r="W45" s="870"/>
      <c r="X45" s="28" t="s">
        <v>24</v>
      </c>
      <c r="Y45" s="711"/>
      <c r="Z45" s="28"/>
      <c r="AA45" s="868"/>
      <c r="AB45" s="28" t="s">
        <v>25</v>
      </c>
      <c r="AC45" s="723" t="b">
        <f t="shared" ref="AC45:AC65" si="4">IF(W45="x",0,IF(Y45="x",1,IF(AA45="x",3)))</f>
        <v>0</v>
      </c>
      <c r="AD45" s="70">
        <v>1</v>
      </c>
      <c r="AE45" s="914"/>
      <c r="AF45" s="914"/>
      <c r="AG45" s="523">
        <v>11</v>
      </c>
      <c r="AH45" s="894"/>
    </row>
    <row r="46" spans="5:34" ht="15" customHeight="1" thickBot="1" x14ac:dyDescent="0.25">
      <c r="G46" s="599" t="s">
        <v>1232</v>
      </c>
      <c r="H46" s="26" t="s">
        <v>106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870"/>
      <c r="X46" s="23" t="s">
        <v>39</v>
      </c>
      <c r="Y46" s="713"/>
      <c r="Z46" s="23"/>
      <c r="AA46" s="868"/>
      <c r="AB46" s="23" t="s">
        <v>40</v>
      </c>
      <c r="AC46" s="723" t="b">
        <f t="shared" si="4"/>
        <v>0</v>
      </c>
      <c r="AD46" s="70">
        <v>1</v>
      </c>
      <c r="AE46" s="915"/>
      <c r="AF46" s="915"/>
      <c r="AG46" s="162">
        <v>7</v>
      </c>
      <c r="AH46" s="893"/>
    </row>
    <row r="47" spans="5:34" ht="15" customHeight="1" thickBot="1" x14ac:dyDescent="0.25">
      <c r="H47" s="1198" t="s">
        <v>92</v>
      </c>
      <c r="I47" s="1199"/>
      <c r="J47" s="1199"/>
      <c r="K47" s="1199"/>
      <c r="L47" s="1199"/>
      <c r="M47" s="1199"/>
      <c r="N47" s="1199"/>
      <c r="O47" s="1199"/>
      <c r="P47" s="1199"/>
      <c r="Q47" s="23"/>
      <c r="R47" s="23"/>
      <c r="S47" s="23"/>
      <c r="T47" s="23"/>
      <c r="U47" s="23"/>
      <c r="V47" s="23"/>
      <c r="W47" s="371"/>
      <c r="X47" s="23"/>
      <c r="Y47" s="713"/>
      <c r="Z47" s="23"/>
      <c r="AA47" s="712"/>
      <c r="AB47" s="23"/>
      <c r="AC47" s="723"/>
      <c r="AE47" s="162"/>
      <c r="AF47" s="162"/>
      <c r="AG47" s="13"/>
      <c r="AH47" s="893"/>
    </row>
    <row r="48" spans="5:34" ht="15" customHeight="1" thickBot="1" x14ac:dyDescent="0.25">
      <c r="H48" s="592"/>
      <c r="I48" s="219" t="s">
        <v>1224</v>
      </c>
      <c r="J48" s="219"/>
      <c r="K48" s="219"/>
      <c r="L48" s="219"/>
      <c r="M48" s="219"/>
      <c r="N48" s="219"/>
      <c r="O48" s="219"/>
      <c r="P48" s="219"/>
      <c r="Q48" s="23"/>
      <c r="R48" s="23"/>
      <c r="S48" s="23"/>
      <c r="T48" s="23"/>
      <c r="U48" s="23"/>
      <c r="V48" s="23"/>
      <c r="W48" s="868"/>
      <c r="X48" s="23" t="s">
        <v>21</v>
      </c>
      <c r="Y48" s="713"/>
      <c r="Z48" s="23"/>
      <c r="AA48" s="872"/>
      <c r="AB48" s="23" t="s">
        <v>22</v>
      </c>
      <c r="AC48" s="723" t="b">
        <f t="shared" si="4"/>
        <v>0</v>
      </c>
      <c r="AD48" s="70">
        <v>1</v>
      </c>
      <c r="AE48" s="915"/>
      <c r="AF48" s="915"/>
      <c r="AG48" s="525">
        <v>10</v>
      </c>
      <c r="AH48" s="893"/>
    </row>
    <row r="49" spans="7:34" ht="15" customHeight="1" thickBot="1" x14ac:dyDescent="0.25">
      <c r="H49" s="592"/>
      <c r="I49" s="219" t="s">
        <v>1225</v>
      </c>
      <c r="J49" s="219"/>
      <c r="K49" s="219"/>
      <c r="L49" s="219"/>
      <c r="M49" s="219"/>
      <c r="N49" s="219"/>
      <c r="O49" s="219"/>
      <c r="P49" s="219"/>
      <c r="Q49" s="23"/>
      <c r="R49" s="23"/>
      <c r="S49" s="23"/>
      <c r="T49" s="23"/>
      <c r="U49" s="23"/>
      <c r="V49" s="23"/>
      <c r="W49" s="869"/>
      <c r="X49" s="23" t="s">
        <v>21</v>
      </c>
      <c r="Y49" s="713"/>
      <c r="Z49" s="23"/>
      <c r="AA49" s="872"/>
      <c r="AB49" s="23" t="s">
        <v>22</v>
      </c>
      <c r="AC49" s="723" t="b">
        <f t="shared" si="4"/>
        <v>0</v>
      </c>
      <c r="AD49" s="70">
        <v>1</v>
      </c>
      <c r="AE49" s="915"/>
      <c r="AF49" s="1052"/>
      <c r="AG49" s="525">
        <v>10</v>
      </c>
      <c r="AH49" s="893"/>
    </row>
    <row r="50" spans="7:34" ht="15" customHeight="1" thickBot="1" x14ac:dyDescent="0.25">
      <c r="H50" s="592"/>
      <c r="I50" s="219" t="s">
        <v>1226</v>
      </c>
      <c r="J50" s="219"/>
      <c r="K50" s="219"/>
      <c r="L50" s="219"/>
      <c r="M50" s="219"/>
      <c r="N50" s="219"/>
      <c r="O50" s="219"/>
      <c r="P50" s="219"/>
      <c r="Q50" s="23"/>
      <c r="R50" s="23"/>
      <c r="S50" s="23"/>
      <c r="T50" s="23"/>
      <c r="U50" s="23"/>
      <c r="V50" s="23"/>
      <c r="W50" s="869"/>
      <c r="X50" s="23" t="s">
        <v>21</v>
      </c>
      <c r="Y50" s="713"/>
      <c r="Z50" s="23"/>
      <c r="AA50" s="872"/>
      <c r="AB50" s="23" t="s">
        <v>22</v>
      </c>
      <c r="AC50" s="723" t="b">
        <f t="shared" si="4"/>
        <v>0</v>
      </c>
      <c r="AD50" s="70">
        <v>1</v>
      </c>
      <c r="AE50" s="915"/>
      <c r="AF50" s="1052"/>
      <c r="AG50" s="525">
        <v>10</v>
      </c>
      <c r="AH50" s="893"/>
    </row>
    <row r="51" spans="7:34" ht="15" customHeight="1" thickBot="1" x14ac:dyDescent="0.25">
      <c r="H51" s="592"/>
      <c r="I51" s="219" t="s">
        <v>809</v>
      </c>
      <c r="J51" s="219"/>
      <c r="K51" s="219"/>
      <c r="L51" s="219"/>
      <c r="M51" s="219"/>
      <c r="N51" s="219"/>
      <c r="O51" s="219"/>
      <c r="P51" s="219"/>
      <c r="Q51" s="23"/>
      <c r="R51" s="23"/>
      <c r="S51" s="23"/>
      <c r="T51" s="23"/>
      <c r="U51" s="23"/>
      <c r="V51" s="23"/>
      <c r="W51" s="869"/>
      <c r="X51" s="23" t="s">
        <v>21</v>
      </c>
      <c r="Y51" s="713"/>
      <c r="Z51" s="23"/>
      <c r="AA51" s="872"/>
      <c r="AB51" s="23" t="s">
        <v>22</v>
      </c>
      <c r="AC51" s="723" t="b">
        <f t="shared" si="4"/>
        <v>0</v>
      </c>
      <c r="AD51" s="70">
        <v>1</v>
      </c>
      <c r="AE51" s="915"/>
      <c r="AF51" s="1052"/>
      <c r="AG51" s="525">
        <v>10</v>
      </c>
      <c r="AH51" s="893"/>
    </row>
    <row r="52" spans="7:34" ht="15" customHeight="1" thickBot="1" x14ac:dyDescent="0.25">
      <c r="H52" s="592"/>
      <c r="I52" s="219" t="s">
        <v>294</v>
      </c>
      <c r="J52" s="219"/>
      <c r="K52" s="219"/>
      <c r="L52" s="219"/>
      <c r="M52" s="219"/>
      <c r="N52" s="219"/>
      <c r="O52" s="219"/>
      <c r="P52" s="219"/>
      <c r="Q52" s="23"/>
      <c r="R52" s="23"/>
      <c r="S52" s="23"/>
      <c r="T52" s="23"/>
      <c r="U52" s="23"/>
      <c r="V52" s="23"/>
      <c r="W52" s="869"/>
      <c r="X52" s="23" t="s">
        <v>21</v>
      </c>
      <c r="Y52" s="713"/>
      <c r="Z52" s="23"/>
      <c r="AA52" s="872"/>
      <c r="AB52" s="23" t="s">
        <v>22</v>
      </c>
      <c r="AC52" s="723" t="b">
        <f t="shared" si="4"/>
        <v>0</v>
      </c>
      <c r="AD52" s="70">
        <v>1</v>
      </c>
      <c r="AE52" s="915"/>
      <c r="AF52" s="915"/>
      <c r="AG52" s="525">
        <v>10</v>
      </c>
      <c r="AH52" s="893"/>
    </row>
    <row r="53" spans="7:34" ht="15" customHeight="1" thickBot="1" x14ac:dyDescent="0.25">
      <c r="H53" s="592"/>
      <c r="I53" s="219" t="s">
        <v>76</v>
      </c>
      <c r="J53" s="219"/>
      <c r="K53" s="219"/>
      <c r="L53" s="219"/>
      <c r="M53" s="219"/>
      <c r="N53" s="219"/>
      <c r="O53" s="219"/>
      <c r="P53" s="219"/>
      <c r="Q53" s="23"/>
      <c r="R53" s="23"/>
      <c r="S53" s="23"/>
      <c r="T53" s="23"/>
      <c r="U53" s="23"/>
      <c r="V53" s="23"/>
      <c r="W53" s="869"/>
      <c r="X53" s="23" t="s">
        <v>21</v>
      </c>
      <c r="Y53" s="713"/>
      <c r="Z53" s="23"/>
      <c r="AA53" s="872"/>
      <c r="AB53" s="23" t="s">
        <v>22</v>
      </c>
      <c r="AC53" s="723" t="b">
        <f t="shared" si="4"/>
        <v>0</v>
      </c>
      <c r="AD53" s="70">
        <v>1</v>
      </c>
      <c r="AE53" s="1052"/>
      <c r="AF53" s="915"/>
      <c r="AG53" s="525">
        <v>10</v>
      </c>
      <c r="AH53" s="893"/>
    </row>
    <row r="54" spans="7:34" ht="15" customHeight="1" thickBot="1" x14ac:dyDescent="0.25">
      <c r="H54" s="592"/>
      <c r="I54" s="219" t="s">
        <v>1227</v>
      </c>
      <c r="J54" s="219"/>
      <c r="K54" s="219"/>
      <c r="L54" s="219"/>
      <c r="M54" s="219"/>
      <c r="N54" s="219"/>
      <c r="O54" s="219"/>
      <c r="P54" s="219"/>
      <c r="Q54" s="23"/>
      <c r="R54" s="23"/>
      <c r="S54" s="23"/>
      <c r="T54" s="23"/>
      <c r="U54" s="23"/>
      <c r="V54" s="23"/>
      <c r="W54" s="958"/>
      <c r="X54" s="23" t="s">
        <v>21</v>
      </c>
      <c r="Y54" s="713"/>
      <c r="Z54" s="23"/>
      <c r="AA54" s="872"/>
      <c r="AB54" s="23" t="s">
        <v>22</v>
      </c>
      <c r="AC54" s="723" t="b">
        <f t="shared" si="4"/>
        <v>0</v>
      </c>
      <c r="AD54" s="70">
        <v>1</v>
      </c>
      <c r="AE54" s="1052"/>
      <c r="AF54" s="915"/>
      <c r="AG54" s="525">
        <v>10</v>
      </c>
      <c r="AH54" s="893"/>
    </row>
    <row r="55" spans="7:34" ht="15" customHeight="1" thickBot="1" x14ac:dyDescent="0.25">
      <c r="H55" s="220" t="s">
        <v>432</v>
      </c>
      <c r="I55" s="219"/>
      <c r="J55" s="219"/>
      <c r="K55" s="219"/>
      <c r="L55" s="219"/>
      <c r="M55" s="219"/>
      <c r="N55" s="219"/>
      <c r="O55" s="219"/>
      <c r="P55" s="219"/>
      <c r="Q55" s="23"/>
      <c r="R55" s="23"/>
      <c r="S55" s="23"/>
      <c r="T55" s="23"/>
      <c r="U55" s="23"/>
      <c r="V55" s="23"/>
      <c r="W55" s="869"/>
      <c r="X55" s="149" t="s">
        <v>25</v>
      </c>
      <c r="Y55" s="713"/>
      <c r="Z55" s="23"/>
      <c r="AA55" s="872"/>
      <c r="AB55" s="149" t="s">
        <v>24</v>
      </c>
      <c r="AC55" s="723" t="b">
        <f t="shared" si="4"/>
        <v>0</v>
      </c>
      <c r="AD55" s="70">
        <v>1</v>
      </c>
      <c r="AE55" s="1052"/>
      <c r="AF55" s="915"/>
      <c r="AG55" s="523">
        <v>13</v>
      </c>
      <c r="AH55" s="893"/>
    </row>
    <row r="56" spans="7:34" ht="15" customHeight="1" thickBot="1" x14ac:dyDescent="0.25">
      <c r="H56" s="27" t="s">
        <v>93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868"/>
      <c r="X56" s="28" t="s">
        <v>21</v>
      </c>
      <c r="Y56" s="711"/>
      <c r="Z56" s="28"/>
      <c r="AA56" s="870"/>
      <c r="AB56" s="28" t="s">
        <v>22</v>
      </c>
      <c r="AC56" s="723" t="b">
        <f t="shared" si="4"/>
        <v>0</v>
      </c>
      <c r="AD56" s="70">
        <v>1</v>
      </c>
      <c r="AE56" s="914"/>
      <c r="AF56" s="914"/>
      <c r="AG56" s="525">
        <v>14</v>
      </c>
      <c r="AH56" s="894"/>
    </row>
    <row r="57" spans="7:34" ht="15" customHeight="1" thickBot="1" x14ac:dyDescent="0.25">
      <c r="H57" s="31" t="s">
        <v>625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868"/>
      <c r="X57" s="110" t="s">
        <v>21</v>
      </c>
      <c r="Y57" s="108"/>
      <c r="Z57" s="28"/>
      <c r="AA57" s="870"/>
      <c r="AB57" s="110" t="s">
        <v>22</v>
      </c>
      <c r="AC57" s="723" t="b">
        <f t="shared" si="4"/>
        <v>0</v>
      </c>
      <c r="AD57" s="70">
        <v>1</v>
      </c>
      <c r="AE57" s="914"/>
      <c r="AF57" s="914"/>
      <c r="AG57" s="525">
        <v>14</v>
      </c>
      <c r="AH57" s="894"/>
    </row>
    <row r="58" spans="7:34" ht="15" customHeight="1" thickBot="1" x14ac:dyDescent="0.25">
      <c r="H58" s="27" t="s">
        <v>94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868"/>
      <c r="X58" s="110" t="s">
        <v>21</v>
      </c>
      <c r="Y58" s="711"/>
      <c r="Z58" s="28"/>
      <c r="AA58" s="870"/>
      <c r="AB58" s="110" t="s">
        <v>22</v>
      </c>
      <c r="AC58" s="723" t="b">
        <f t="shared" si="4"/>
        <v>0</v>
      </c>
      <c r="AD58" s="70">
        <v>1</v>
      </c>
      <c r="AE58" s="914"/>
      <c r="AF58" s="914"/>
      <c r="AG58" s="525">
        <v>14</v>
      </c>
      <c r="AH58" s="894"/>
    </row>
    <row r="59" spans="7:34" ht="15" customHeight="1" thickBot="1" x14ac:dyDescent="0.25">
      <c r="H59" s="27" t="s">
        <v>96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868"/>
      <c r="X59" s="28" t="s">
        <v>21</v>
      </c>
      <c r="Y59" s="711"/>
      <c r="Z59" s="28"/>
      <c r="AA59" s="870"/>
      <c r="AB59" s="28" t="s">
        <v>22</v>
      </c>
      <c r="AC59" s="723" t="b">
        <f t="shared" si="4"/>
        <v>0</v>
      </c>
      <c r="AD59" s="70">
        <v>1</v>
      </c>
      <c r="AE59" s="914"/>
      <c r="AF59" s="914"/>
      <c r="AG59" s="523">
        <v>13</v>
      </c>
      <c r="AH59" s="894"/>
    </row>
    <row r="60" spans="7:34" s="167" customFormat="1" ht="15" customHeight="1" thickBot="1" x14ac:dyDescent="0.25">
      <c r="H60" s="275" t="s">
        <v>1013</v>
      </c>
      <c r="I60" s="76"/>
      <c r="J60" s="76"/>
      <c r="K60" s="76"/>
      <c r="L60" s="76"/>
      <c r="M60" s="76"/>
      <c r="N60" s="76"/>
      <c r="O60" s="76"/>
      <c r="P60" s="76"/>
      <c r="Q60" s="63"/>
      <c r="R60" s="63"/>
      <c r="S60" s="63"/>
      <c r="T60" s="63"/>
      <c r="U60" s="63"/>
      <c r="V60" s="63"/>
      <c r="W60" s="869"/>
      <c r="X60" s="386" t="s">
        <v>24</v>
      </c>
      <c r="Y60" s="77"/>
      <c r="Z60" s="63"/>
      <c r="AA60" s="872"/>
      <c r="AB60" s="386" t="s">
        <v>25</v>
      </c>
      <c r="AC60" s="723" t="b">
        <f t="shared" si="4"/>
        <v>0</v>
      </c>
      <c r="AD60" s="70">
        <v>1</v>
      </c>
      <c r="AE60" s="915"/>
      <c r="AF60" s="915"/>
      <c r="AG60" s="525">
        <v>14</v>
      </c>
      <c r="AH60" s="893"/>
    </row>
    <row r="61" spans="7:34" ht="15" customHeight="1" thickBot="1" x14ac:dyDescent="0.25">
      <c r="H61" s="27" t="s">
        <v>97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868"/>
      <c r="X61" s="28" t="s">
        <v>24</v>
      </c>
      <c r="Y61" s="868"/>
      <c r="Z61" s="28" t="s">
        <v>38</v>
      </c>
      <c r="AA61" s="870"/>
      <c r="AB61" s="28" t="s">
        <v>25</v>
      </c>
      <c r="AC61" s="723" t="b">
        <f t="shared" si="4"/>
        <v>0</v>
      </c>
      <c r="AD61" s="70">
        <v>1</v>
      </c>
      <c r="AE61" s="914"/>
      <c r="AF61" s="914"/>
      <c r="AG61" s="525">
        <v>14</v>
      </c>
      <c r="AH61" s="894"/>
    </row>
    <row r="62" spans="7:34" ht="15" customHeight="1" thickBot="1" x14ac:dyDescent="0.25">
      <c r="H62" s="27" t="s">
        <v>98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868"/>
      <c r="X62" s="28" t="s">
        <v>31</v>
      </c>
      <c r="Y62" s="868"/>
      <c r="Z62" s="28" t="s">
        <v>32</v>
      </c>
      <c r="AA62" s="870"/>
      <c r="AB62" s="28" t="s">
        <v>33</v>
      </c>
      <c r="AC62" s="723" t="b">
        <f t="shared" si="4"/>
        <v>0</v>
      </c>
      <c r="AD62" s="70">
        <v>1</v>
      </c>
      <c r="AE62" s="914"/>
      <c r="AF62" s="914"/>
      <c r="AG62" s="523">
        <v>14</v>
      </c>
      <c r="AH62" s="894"/>
    </row>
    <row r="63" spans="7:34" ht="15" customHeight="1" thickBot="1" x14ac:dyDescent="0.25">
      <c r="G63" s="167"/>
      <c r="H63" s="27" t="s">
        <v>99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868"/>
      <c r="X63" s="28" t="s">
        <v>101</v>
      </c>
      <c r="Y63" s="868"/>
      <c r="Z63" s="28" t="s">
        <v>102</v>
      </c>
      <c r="AA63" s="870"/>
      <c r="AB63" s="28" t="s">
        <v>100</v>
      </c>
      <c r="AC63" s="723" t="b">
        <f t="shared" si="4"/>
        <v>0</v>
      </c>
      <c r="AD63" s="70">
        <v>1</v>
      </c>
      <c r="AE63" s="914"/>
      <c r="AF63" s="914"/>
      <c r="AG63" s="395">
        <v>1</v>
      </c>
      <c r="AH63" s="894"/>
    </row>
    <row r="64" spans="7:34" ht="15" customHeight="1" thickBot="1" x14ac:dyDescent="0.25">
      <c r="G64" s="167"/>
      <c r="H64" s="27" t="s">
        <v>103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868"/>
      <c r="X64" s="28" t="s">
        <v>104</v>
      </c>
      <c r="Y64" s="868"/>
      <c r="Z64" s="28" t="s">
        <v>95</v>
      </c>
      <c r="AA64" s="870"/>
      <c r="AB64" s="28" t="s">
        <v>27</v>
      </c>
      <c r="AC64" s="723" t="b">
        <f t="shared" si="4"/>
        <v>0</v>
      </c>
      <c r="AD64" s="70">
        <v>1</v>
      </c>
      <c r="AE64" s="914"/>
      <c r="AF64" s="914"/>
      <c r="AG64" s="523">
        <v>7</v>
      </c>
      <c r="AH64" s="894"/>
    </row>
    <row r="65" spans="8:34" ht="15" customHeight="1" thickBot="1" x14ac:dyDescent="0.25">
      <c r="H65" s="1196" t="s">
        <v>105</v>
      </c>
      <c r="I65" s="1197"/>
      <c r="J65" s="1197"/>
      <c r="K65" s="1197"/>
      <c r="L65" s="1197"/>
      <c r="M65" s="1197"/>
      <c r="N65" s="1197"/>
      <c r="O65" s="1197"/>
      <c r="P65" s="28"/>
      <c r="Q65" s="28"/>
      <c r="R65" s="28"/>
      <c r="S65" s="28"/>
      <c r="T65" s="28"/>
      <c r="U65" s="28"/>
      <c r="V65" s="28"/>
      <c r="W65" s="868"/>
      <c r="X65" s="28" t="s">
        <v>24</v>
      </c>
      <c r="Y65" s="713"/>
      <c r="Z65" s="28"/>
      <c r="AA65" s="870"/>
      <c r="AB65" s="28" t="s">
        <v>25</v>
      </c>
      <c r="AC65" s="723" t="b">
        <f t="shared" si="4"/>
        <v>0</v>
      </c>
      <c r="AD65" s="70">
        <v>1</v>
      </c>
      <c r="AE65" s="914"/>
      <c r="AF65" s="914"/>
      <c r="AG65" s="524">
        <v>14</v>
      </c>
      <c r="AH65" s="894"/>
    </row>
    <row r="66" spans="8:34" ht="15" customHeight="1" thickTop="1" thickBot="1" x14ac:dyDescent="0.25">
      <c r="H66" s="95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141"/>
      <c r="X66" s="97"/>
      <c r="Y66" s="141"/>
      <c r="Z66" s="99" t="s">
        <v>348</v>
      </c>
      <c r="AA66" s="141"/>
      <c r="AB66" s="103"/>
      <c r="AC66" s="121">
        <f>(AC45+AC46+AC48+AC49+AC50+AC51+AC52+AC53+AC54++AC55+AC56+AC57+AC58+AC59+AC60+AC61+AC62+AC63+AC64+AC65)/20</f>
        <v>0</v>
      </c>
      <c r="AD66" s="135">
        <v>2</v>
      </c>
      <c r="AE66" s="861" t="str">
        <f>COUNTA(AE45:AE65)&amp;"/"&amp;20</f>
        <v>0/20</v>
      </c>
      <c r="AF66" s="861" t="str">
        <f>COUNTA(AF45:AF65)&amp;"/"&amp;20</f>
        <v>0/20</v>
      </c>
      <c r="AG66" s="175"/>
      <c r="AH66" s="98"/>
    </row>
    <row r="67" spans="8:34" ht="15" customHeight="1" thickTop="1" x14ac:dyDescent="0.2">
      <c r="AE67" s="1089"/>
      <c r="AF67" s="1089"/>
      <c r="AG67" s="167"/>
      <c r="AH67" s="6"/>
    </row>
    <row r="68" spans="8:34" ht="15" customHeight="1" thickBot="1" x14ac:dyDescent="0.25">
      <c r="AE68" s="1089"/>
      <c r="AF68" s="1089"/>
      <c r="AG68" s="167"/>
    </row>
    <row r="69" spans="8:34" ht="15" customHeight="1" thickTop="1" thickBot="1" x14ac:dyDescent="0.25">
      <c r="U69" s="92"/>
      <c r="V69" s="5"/>
      <c r="W69" s="264"/>
      <c r="X69" s="5"/>
      <c r="Y69" s="264"/>
      <c r="Z69" s="5"/>
      <c r="AA69" s="264"/>
      <c r="AB69" s="5"/>
      <c r="AC69" s="138" t="s">
        <v>18</v>
      </c>
      <c r="AD69" s="85" t="s">
        <v>1</v>
      </c>
      <c r="AE69" s="1092" t="s">
        <v>390</v>
      </c>
      <c r="AF69" s="60" t="s">
        <v>389</v>
      </c>
      <c r="AG69" s="115"/>
    </row>
    <row r="70" spans="8:34" ht="15.95" customHeight="1" thickTop="1" thickBot="1" x14ac:dyDescent="0.3">
      <c r="U70" s="104"/>
      <c r="V70" s="105" t="s">
        <v>1033</v>
      </c>
      <c r="W70" s="108"/>
      <c r="X70" s="6"/>
      <c r="Y70" s="108"/>
      <c r="Z70" s="6"/>
      <c r="AA70" s="108"/>
      <c r="AB70" s="6"/>
      <c r="AC70" s="121">
        <f>((AC40*AD40)+(AC66*AD66))/(AD40+AD66)</f>
        <v>0</v>
      </c>
      <c r="AD70" s="135">
        <v>1</v>
      </c>
      <c r="AE70" s="1061" t="str">
        <f>(COUNTA(AE7:AE39)+COUNTA(AE45:AE65)&amp;"/"&amp;43)</f>
        <v>0/43</v>
      </c>
      <c r="AF70" s="1061" t="str">
        <f>(COUNTA(AF7:AF39)+COUNTA(AF45:AF65)&amp;"/"&amp;43)</f>
        <v>0/43</v>
      </c>
      <c r="AG70" s="521"/>
    </row>
    <row r="71" spans="8:34" ht="15" customHeight="1" thickTop="1" thickBot="1" x14ac:dyDescent="0.25">
      <c r="U71" s="45"/>
      <c r="V71" s="8"/>
      <c r="W71" s="136"/>
      <c r="X71" s="8"/>
      <c r="Y71" s="136"/>
      <c r="Z71" s="8"/>
      <c r="AA71" s="136"/>
      <c r="AB71" s="8"/>
      <c r="AC71" s="136"/>
      <c r="AD71" s="136"/>
      <c r="AE71" s="141"/>
      <c r="AF71" s="172"/>
      <c r="AG71" s="108"/>
      <c r="AH71" s="117"/>
    </row>
    <row r="72" spans="8:34" ht="15" customHeight="1" thickTop="1" x14ac:dyDescent="0.2"/>
    <row r="73" spans="8:34" ht="15" customHeight="1" thickBot="1" x14ac:dyDescent="0.25">
      <c r="AC73" s="1116" t="s">
        <v>394</v>
      </c>
      <c r="AD73" s="1117"/>
      <c r="AE73" s="1117"/>
      <c r="AF73" s="1118"/>
      <c r="AG73" s="115"/>
    </row>
    <row r="74" spans="8:34" ht="15" customHeight="1" thickTop="1" thickBot="1" x14ac:dyDescent="0.25">
      <c r="AC74" s="187"/>
      <c r="AD74" s="1119">
        <f>Übersicht!U56</f>
        <v>0</v>
      </c>
      <c r="AE74" s="1120"/>
      <c r="AF74" s="188"/>
      <c r="AG74" s="108"/>
    </row>
    <row r="75" spans="8:34" ht="15" customHeight="1" thickTop="1" x14ac:dyDescent="0.2"/>
  </sheetData>
  <sheetProtection password="EF30" sheet="1" selectLockedCells="1"/>
  <customSheetViews>
    <customSheetView guid="{09FC77BA-5E56-4CC2-A2B9-223DC8DC59BC}" showGridLines="0" topLeftCell="A43">
      <selection activeCell="AG37" sqref="AG1:AG1048576"/>
      <rowBreaks count="1" manualBreakCount="1">
        <brk id="41" max="16383" man="1"/>
      </rowBreaks>
      <pageMargins left="0.70866141732283472" right="0.70866141732283472" top="0.78740157480314965" bottom="0.78740157480314965" header="0.27559055118110237" footer="0.31496062992125984"/>
      <pageSetup paperSize="9" fitToHeight="0" orientation="portrait" r:id="rId1"/>
      <headerFooter alignWithMargins="0">
        <oddHeader>&amp;R&amp;G</oddHeader>
      </headerFooter>
    </customSheetView>
  </customSheetViews>
  <mergeCells count="16">
    <mergeCell ref="AH1:AH2"/>
    <mergeCell ref="AD74:AE74"/>
    <mergeCell ref="H65:O65"/>
    <mergeCell ref="H43:V43"/>
    <mergeCell ref="H47:P47"/>
    <mergeCell ref="H19:O19"/>
    <mergeCell ref="AC73:AF73"/>
    <mergeCell ref="H36:R36"/>
    <mergeCell ref="H24:M24"/>
    <mergeCell ref="H35:L35"/>
    <mergeCell ref="H37:K37"/>
    <mergeCell ref="B2:C2"/>
    <mergeCell ref="H5:V5"/>
    <mergeCell ref="B5:C5"/>
    <mergeCell ref="H6:O6"/>
    <mergeCell ref="H9:O9"/>
  </mergeCells>
  <conditionalFormatting sqref="AC37">
    <cfRule type="cellIs" dxfId="1051" priority="101" stopIfTrue="1" operator="between">
      <formula>0</formula>
      <formula>0.99</formula>
    </cfRule>
    <cfRule type="cellIs" dxfId="1050" priority="102" stopIfTrue="1" operator="between">
      <formula>1</formula>
      <formula>1.99</formula>
    </cfRule>
    <cfRule type="cellIs" dxfId="1049" priority="103" stopIfTrue="1" operator="between">
      <formula>2</formula>
      <formula>3</formula>
    </cfRule>
  </conditionalFormatting>
  <conditionalFormatting sqref="AC40">
    <cfRule type="cellIs" dxfId="1048" priority="95" stopIfTrue="1" operator="between">
      <formula>0</formula>
      <formula>0.99</formula>
    </cfRule>
    <cfRule type="cellIs" dxfId="1047" priority="96" stopIfTrue="1" operator="between">
      <formula>1</formula>
      <formula>1.99</formula>
    </cfRule>
    <cfRule type="cellIs" dxfId="1046" priority="97" stopIfTrue="1" operator="between">
      <formula>2</formula>
      <formula>3</formula>
    </cfRule>
  </conditionalFormatting>
  <conditionalFormatting sqref="AC66">
    <cfRule type="cellIs" dxfId="1045" priority="77" stopIfTrue="1" operator="between">
      <formula>0</formula>
      <formula>0.99</formula>
    </cfRule>
    <cfRule type="cellIs" dxfId="1044" priority="78" stopIfTrue="1" operator="between">
      <formula>1</formula>
      <formula>1.99</formula>
    </cfRule>
    <cfRule type="cellIs" dxfId="1043" priority="79" stopIfTrue="1" operator="between">
      <formula>2</formula>
      <formula>3</formula>
    </cfRule>
  </conditionalFormatting>
  <conditionalFormatting sqref="AC70">
    <cfRule type="cellIs" dxfId="1042" priority="74" stopIfTrue="1" operator="between">
      <formula>0</formula>
      <formula>0.99</formula>
    </cfRule>
    <cfRule type="cellIs" dxfId="1041" priority="75" stopIfTrue="1" operator="between">
      <formula>1</formula>
      <formula>1.99</formula>
    </cfRule>
    <cfRule type="cellIs" dxfId="1040" priority="76" stopIfTrue="1" operator="between">
      <formula>2</formula>
      <formula>3</formula>
    </cfRule>
  </conditionalFormatting>
  <conditionalFormatting sqref="B2">
    <cfRule type="cellIs" dxfId="1039" priority="71" stopIfTrue="1" operator="between">
      <formula>0</formula>
      <formula>0.99</formula>
    </cfRule>
    <cfRule type="cellIs" dxfId="1038" priority="72" stopIfTrue="1" operator="between">
      <formula>1</formula>
      <formula>1.99</formula>
    </cfRule>
    <cfRule type="cellIs" dxfId="1037" priority="73" stopIfTrue="1" operator="between">
      <formula>2</formula>
      <formula>3</formula>
    </cfRule>
  </conditionalFormatting>
  <conditionalFormatting sqref="AC19">
    <cfRule type="cellIs" dxfId="1036" priority="56" stopIfTrue="1" operator="between">
      <formula>0</formula>
      <formula>0.99</formula>
    </cfRule>
    <cfRule type="cellIs" dxfId="1035" priority="57" stopIfTrue="1" operator="between">
      <formula>1</formula>
      <formula>1.99</formula>
    </cfRule>
    <cfRule type="cellIs" dxfId="1034" priority="58" stopIfTrue="1" operator="between">
      <formula>2</formula>
      <formula>3</formula>
    </cfRule>
  </conditionalFormatting>
  <conditionalFormatting sqref="AC35">
    <cfRule type="cellIs" dxfId="1033" priority="53" stopIfTrue="1" operator="between">
      <formula>0</formula>
      <formula>0.99</formula>
    </cfRule>
    <cfRule type="cellIs" dxfId="1032" priority="54" stopIfTrue="1" operator="between">
      <formula>1</formula>
      <formula>1.99</formula>
    </cfRule>
    <cfRule type="cellIs" dxfId="1031" priority="55" stopIfTrue="1" operator="between">
      <formula>2</formula>
      <formula>3</formula>
    </cfRule>
  </conditionalFormatting>
  <conditionalFormatting sqref="AC24">
    <cfRule type="cellIs" dxfId="1030" priority="50" stopIfTrue="1" operator="between">
      <formula>0</formula>
      <formula>0.99</formula>
    </cfRule>
    <cfRule type="cellIs" dxfId="1029" priority="51" stopIfTrue="1" operator="between">
      <formula>1</formula>
      <formula>1.99</formula>
    </cfRule>
    <cfRule type="cellIs" dxfId="1028" priority="52" stopIfTrue="1" operator="between">
      <formula>2</formula>
      <formula>3</formula>
    </cfRule>
  </conditionalFormatting>
  <conditionalFormatting sqref="AC6">
    <cfRule type="cellIs" dxfId="1027" priority="47" stopIfTrue="1" operator="between">
      <formula>0</formula>
      <formula>0.99</formula>
    </cfRule>
    <cfRule type="cellIs" dxfId="1026" priority="48" stopIfTrue="1" operator="between">
      <formula>1</formula>
      <formula>1.99</formula>
    </cfRule>
    <cfRule type="cellIs" dxfId="1025" priority="49" stopIfTrue="1" operator="between">
      <formula>2</formula>
      <formula>3</formula>
    </cfRule>
  </conditionalFormatting>
  <conditionalFormatting sqref="AC9">
    <cfRule type="cellIs" dxfId="1024" priority="44" stopIfTrue="1" operator="between">
      <formula>0</formula>
      <formula>0.99</formula>
    </cfRule>
    <cfRule type="cellIs" dxfId="1023" priority="45" stopIfTrue="1" operator="between">
      <formula>1</formula>
      <formula>1.99</formula>
    </cfRule>
    <cfRule type="cellIs" dxfId="1022" priority="46" stopIfTrue="1" operator="between">
      <formula>2</formula>
      <formula>3</formula>
    </cfRule>
  </conditionalFormatting>
  <conditionalFormatting sqref="AC7">
    <cfRule type="expression" dxfId="1021" priority="43">
      <formula>$AC$7=FALSE</formula>
    </cfRule>
  </conditionalFormatting>
  <conditionalFormatting sqref="AC8">
    <cfRule type="expression" dxfId="1020" priority="42">
      <formula>$AC$8=FALSE</formula>
    </cfRule>
  </conditionalFormatting>
  <conditionalFormatting sqref="AC10">
    <cfRule type="expression" dxfId="1019" priority="41">
      <formula>$AC$10=FALSE</formula>
    </cfRule>
  </conditionalFormatting>
  <conditionalFormatting sqref="AC11">
    <cfRule type="expression" dxfId="1018" priority="40">
      <formula>$AC$11=FALSE</formula>
    </cfRule>
  </conditionalFormatting>
  <conditionalFormatting sqref="AC12">
    <cfRule type="expression" dxfId="1017" priority="39">
      <formula>$AC$12=FALSE</formula>
    </cfRule>
  </conditionalFormatting>
  <conditionalFormatting sqref="AC13">
    <cfRule type="expression" dxfId="1016" priority="38">
      <formula>$AC$13=FALSE</formula>
    </cfRule>
  </conditionalFormatting>
  <conditionalFormatting sqref="AC14">
    <cfRule type="expression" dxfId="1015" priority="37">
      <formula>$AC$14=FALSE</formula>
    </cfRule>
  </conditionalFormatting>
  <conditionalFormatting sqref="AC15">
    <cfRule type="expression" dxfId="1014" priority="36">
      <formula>$AC$15=FALSE</formula>
    </cfRule>
  </conditionalFormatting>
  <conditionalFormatting sqref="AC16">
    <cfRule type="expression" dxfId="1013" priority="35">
      <formula>$AC$16=FALSE</formula>
    </cfRule>
  </conditionalFormatting>
  <conditionalFormatting sqref="AC18">
    <cfRule type="expression" dxfId="1012" priority="34">
      <formula>$AC$18=FALSE</formula>
    </cfRule>
  </conditionalFormatting>
  <conditionalFormatting sqref="AC21">
    <cfRule type="expression" dxfId="1011" priority="33">
      <formula>$AC$21=FALSE</formula>
    </cfRule>
  </conditionalFormatting>
  <conditionalFormatting sqref="AC22">
    <cfRule type="expression" dxfId="1010" priority="32">
      <formula>$AC$22=FALSE</formula>
    </cfRule>
  </conditionalFormatting>
  <conditionalFormatting sqref="AC23">
    <cfRule type="expression" dxfId="1009" priority="31">
      <formula>$AC$23=FALSE</formula>
    </cfRule>
  </conditionalFormatting>
  <conditionalFormatting sqref="AC26">
    <cfRule type="expression" dxfId="1008" priority="30">
      <formula>$AC$26=FALSE</formula>
    </cfRule>
  </conditionalFormatting>
  <conditionalFormatting sqref="AC27">
    <cfRule type="expression" dxfId="1007" priority="29">
      <formula>$AC$27=FALSE</formula>
    </cfRule>
  </conditionalFormatting>
  <conditionalFormatting sqref="AC28">
    <cfRule type="expression" dxfId="1006" priority="28">
      <formula>$AC$28=FALSE</formula>
    </cfRule>
  </conditionalFormatting>
  <conditionalFormatting sqref="AC29">
    <cfRule type="expression" dxfId="1005" priority="27">
      <formula>$AC$29=FALSE</formula>
    </cfRule>
  </conditionalFormatting>
  <conditionalFormatting sqref="AC32">
    <cfRule type="expression" dxfId="1004" priority="26">
      <formula>$AC$32=FALSE</formula>
    </cfRule>
  </conditionalFormatting>
  <conditionalFormatting sqref="AC33">
    <cfRule type="expression" dxfId="1003" priority="25">
      <formula>$AC$33=FALSE</formula>
    </cfRule>
  </conditionalFormatting>
  <conditionalFormatting sqref="AC34">
    <cfRule type="expression" dxfId="1002" priority="24">
      <formula>$AC$34=FALSE</formula>
    </cfRule>
  </conditionalFormatting>
  <conditionalFormatting sqref="AC36">
    <cfRule type="expression" dxfId="1001" priority="23">
      <formula>$AC$36=FALSE</formula>
    </cfRule>
  </conditionalFormatting>
  <conditionalFormatting sqref="AC38">
    <cfRule type="expression" dxfId="1000" priority="22">
      <formula>$AC$38=FALSE</formula>
    </cfRule>
  </conditionalFormatting>
  <conditionalFormatting sqref="AC39">
    <cfRule type="expression" dxfId="999" priority="21">
      <formula>$AC$39=FALSE</formula>
    </cfRule>
  </conditionalFormatting>
  <conditionalFormatting sqref="AC45">
    <cfRule type="expression" dxfId="998" priority="20">
      <formula>$AC$45=FALSE</formula>
    </cfRule>
  </conditionalFormatting>
  <conditionalFormatting sqref="AC46">
    <cfRule type="expression" dxfId="997" priority="19">
      <formula>$AC$46=FALSE</formula>
    </cfRule>
  </conditionalFormatting>
  <conditionalFormatting sqref="AC48">
    <cfRule type="expression" dxfId="996" priority="18">
      <formula>$AC$48=FALSE</formula>
    </cfRule>
  </conditionalFormatting>
  <conditionalFormatting sqref="AC49">
    <cfRule type="expression" dxfId="995" priority="17">
      <formula>$AC$49=FALSE</formula>
    </cfRule>
  </conditionalFormatting>
  <conditionalFormatting sqref="AC50">
    <cfRule type="expression" dxfId="994" priority="16">
      <formula>$AC$50=FALSE</formula>
    </cfRule>
  </conditionalFormatting>
  <conditionalFormatting sqref="AC51">
    <cfRule type="expression" dxfId="993" priority="15">
      <formula>$AC$51=FALSE</formula>
    </cfRule>
  </conditionalFormatting>
  <conditionalFormatting sqref="AC52">
    <cfRule type="expression" dxfId="992" priority="14">
      <formula>$AC$52=FALSE</formula>
    </cfRule>
  </conditionalFormatting>
  <conditionalFormatting sqref="AC53">
    <cfRule type="expression" dxfId="991" priority="13">
      <formula>$AC$53=FALSE</formula>
    </cfRule>
  </conditionalFormatting>
  <conditionalFormatting sqref="AC54">
    <cfRule type="expression" dxfId="990" priority="12">
      <formula>$AC$54=FALSE</formula>
    </cfRule>
  </conditionalFormatting>
  <conditionalFormatting sqref="AC55">
    <cfRule type="expression" dxfId="989" priority="11">
      <formula>$AC$55=FALSE</formula>
    </cfRule>
  </conditionalFormatting>
  <conditionalFormatting sqref="AC56">
    <cfRule type="expression" dxfId="988" priority="10">
      <formula>$AC$56=FALSE</formula>
    </cfRule>
  </conditionalFormatting>
  <conditionalFormatting sqref="AC57">
    <cfRule type="expression" dxfId="987" priority="9">
      <formula>$AC$57=FALSE</formula>
    </cfRule>
  </conditionalFormatting>
  <conditionalFormatting sqref="AC58">
    <cfRule type="expression" dxfId="986" priority="8">
      <formula>$AC$58=FALSE</formula>
    </cfRule>
  </conditionalFormatting>
  <conditionalFormatting sqref="AC59">
    <cfRule type="expression" dxfId="985" priority="7">
      <formula>$AC$59=FALSE</formula>
    </cfRule>
  </conditionalFormatting>
  <conditionalFormatting sqref="AC60">
    <cfRule type="expression" dxfId="984" priority="6">
      <formula>$AC$60=FALSE</formula>
    </cfRule>
  </conditionalFormatting>
  <conditionalFormatting sqref="AC61">
    <cfRule type="expression" dxfId="983" priority="5">
      <formula>$AC$61=FALSE</formula>
    </cfRule>
  </conditionalFormatting>
  <conditionalFormatting sqref="AC62">
    <cfRule type="expression" dxfId="982" priority="4">
      <formula>$AC$62=FALSE</formula>
    </cfRule>
  </conditionalFormatting>
  <conditionalFormatting sqref="AC63">
    <cfRule type="expression" dxfId="981" priority="3">
      <formula>$AC$63=FALSE</formula>
    </cfRule>
  </conditionalFormatting>
  <conditionalFormatting sqref="AC64">
    <cfRule type="expression" dxfId="980" priority="2">
      <formula>$AC$64=FALSE</formula>
    </cfRule>
  </conditionalFormatting>
  <conditionalFormatting sqref="AC65">
    <cfRule type="expression" dxfId="979" priority="1">
      <formula>$AC$65=FALSE</formula>
    </cfRule>
  </conditionalFormatting>
  <pageMargins left="0.11811023622047245" right="0.11811023622047245" top="0.78740157480314965" bottom="0.78740157480314965" header="0.27559055118110237" footer="0.31496062992125984"/>
  <pageSetup paperSize="9" scale="80" fitToHeight="0" orientation="landscape" r:id="rId2"/>
  <headerFooter alignWithMargins="0">
    <oddHeader>&amp;R&amp;G</oddHeader>
  </headerFooter>
  <rowBreaks count="1" manualBreakCount="1">
    <brk id="41" max="16383" man="1"/>
  </rowBreaks>
  <ignoredErrors>
    <ignoredError sqref="AC35 AC37 AC9" formula="1"/>
  </ignoredError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17</vt:i4>
      </vt:variant>
    </vt:vector>
  </HeadingPairs>
  <TitlesOfParts>
    <vt:vector size="40" baseType="lpstr">
      <vt:lpstr>Deckblatt</vt:lpstr>
      <vt:lpstr>Autoren</vt:lpstr>
      <vt:lpstr>Hinweise, Informationen</vt:lpstr>
      <vt:lpstr>Übersicht</vt:lpstr>
      <vt:lpstr>1. Biosicherheit</vt:lpstr>
      <vt:lpstr>2. Reinigung &amp; Desinfektion</vt:lpstr>
      <vt:lpstr>3. Transporthygiene</vt:lpstr>
      <vt:lpstr>4. Quarantäne,Krankenisolierung</vt:lpstr>
      <vt:lpstr>5. Futter-,Tränkwasserhygiene</vt:lpstr>
      <vt:lpstr>S5. Futter-,Tränkwasserhyg</vt:lpstr>
      <vt:lpstr>6. Haltungshyg Milchvieh</vt:lpstr>
      <vt:lpstr>7. Haltungshyg Trockensteher</vt:lpstr>
      <vt:lpstr>8. Klauenhygiene</vt:lpstr>
      <vt:lpstr>S8. Klauenhygiene</vt:lpstr>
      <vt:lpstr>9. Stallklima</vt:lpstr>
      <vt:lpstr>10. Geburts- u.Besamungshygiene</vt:lpstr>
      <vt:lpstr>S10. Geburts- u.Besamungshyg</vt:lpstr>
      <vt:lpstr>11. Kälber-u.Jungrinderaufzucht</vt:lpstr>
      <vt:lpstr>12. Melkhygiene</vt:lpstr>
      <vt:lpstr>S12. Melkhygiene</vt:lpstr>
      <vt:lpstr>13. TKB, Abprodukte, Entwesung</vt:lpstr>
      <vt:lpstr>14. Leitung, Planung, Org.</vt:lpstr>
      <vt:lpstr>Literatur</vt:lpstr>
      <vt:lpstr>'1. Biosicherheit'!Druckbereich</vt:lpstr>
      <vt:lpstr>'10. Geburts- u.Besamungshygiene'!Druckbereich</vt:lpstr>
      <vt:lpstr>'11. Kälber-u.Jungrinderaufzucht'!Druckbereich</vt:lpstr>
      <vt:lpstr>'12. Melkhygiene'!Druckbereich</vt:lpstr>
      <vt:lpstr>'13. TKB, Abprodukte, Entwesung'!Druckbereich</vt:lpstr>
      <vt:lpstr>'14. Leitung, Planung, Org.'!Druckbereich</vt:lpstr>
      <vt:lpstr>'2. Reinigung &amp; Desinfektion'!Druckbereich</vt:lpstr>
      <vt:lpstr>'3. Transporthygiene'!Druckbereich</vt:lpstr>
      <vt:lpstr>'4. Quarantäne,Krankenisolierung'!Druckbereich</vt:lpstr>
      <vt:lpstr>'5. Futter-,Tränkwasserhygiene'!Druckbereich</vt:lpstr>
      <vt:lpstr>'6. Haltungshyg Milchvieh'!Druckbereich</vt:lpstr>
      <vt:lpstr>'7. Haltungshyg Trockensteher'!Druckbereich</vt:lpstr>
      <vt:lpstr>'9. Stallklima'!Druckbereich</vt:lpstr>
      <vt:lpstr>'S10. Geburts- u.Besamungshyg'!Druckbereich</vt:lpstr>
      <vt:lpstr>'S12. Melkhygiene'!Druckbereich</vt:lpstr>
      <vt:lpstr>'S5. Futter-,Tränkwasserhyg'!Druckbereich</vt:lpstr>
      <vt:lpstr>'S8. Klauenhygiene'!Druckbereich</vt:lpstr>
    </vt:vector>
  </TitlesOfParts>
  <Company>Freie Universität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Kühl</dc:creator>
  <cp:lastModifiedBy>Klee, Ramona - LfULG</cp:lastModifiedBy>
  <cp:lastPrinted>2021-05-21T10:09:56Z</cp:lastPrinted>
  <dcterms:created xsi:type="dcterms:W3CDTF">2011-11-17T09:14:48Z</dcterms:created>
  <dcterms:modified xsi:type="dcterms:W3CDTF">2021-05-26T13:56:46Z</dcterms:modified>
</cp:coreProperties>
</file>