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72" windowWidth="10380" windowHeight="6480" tabRatio="933"/>
  </bookViews>
  <sheets>
    <sheet name="Inhalt" sheetId="26" r:id="rId1"/>
    <sheet name="Erläuterung" sheetId="25" r:id="rId2"/>
    <sheet name="S1" sheetId="2" r:id="rId3"/>
    <sheet name="S2" sheetId="4" r:id="rId4"/>
    <sheet name="S3" sheetId="5" r:id="rId5"/>
    <sheet name="S4" sheetId="7" r:id="rId6"/>
    <sheet name="S5" sheetId="8" r:id="rId7"/>
    <sheet name="S6" sheetId="9" r:id="rId8"/>
    <sheet name="S7" sheetId="10" r:id="rId9"/>
    <sheet name="S8" sheetId="15" r:id="rId10"/>
    <sheet name="Erg_mv" sheetId="11" r:id="rId11"/>
    <sheet name="Hilfstabellen" sheetId="27" state="hidden" r:id="rId12"/>
  </sheets>
  <definedNames>
    <definedName name="_xlnm.Print_Area" localSheetId="10">Erg_mv!$A$1:$F$66,Erg_mv!$A$70:$D$90,Erg_mv!$H$1:$N$59</definedName>
    <definedName name="_xlnm.Print_Area" localSheetId="1">Erläuterung!$A$1:$H$38</definedName>
    <definedName name="_xlnm.Print_Area" localSheetId="0">Inhalt!$A$1:$F$14</definedName>
    <definedName name="_xlnm.Print_Area" localSheetId="2">'S1'!$A$1:$E$30</definedName>
    <definedName name="_xlnm.Print_Area" localSheetId="3">'S2'!$A$1:$Q$29</definedName>
    <definedName name="_xlnm.Print_Area" localSheetId="4">'S3'!$A$1:$F$44</definedName>
    <definedName name="_xlnm.Print_Area" localSheetId="5">'S4'!$A$1:$K$42</definedName>
    <definedName name="_xlnm.Print_Area" localSheetId="6">'S5'!$A$1:$E$62</definedName>
    <definedName name="_xlnm.Print_Area" localSheetId="8">'S7'!$A$1:$G$32</definedName>
    <definedName name="_xlnm.Print_Area" localSheetId="9">'S8'!$A$1:$K$58</definedName>
    <definedName name="_xlnm.Print_Titles" localSheetId="1">Erläuterung!$11:$12</definedName>
    <definedName name="_xlnm.Print_Titles" localSheetId="9">'S8'!$1:$3</definedName>
  </definedNames>
  <calcPr calcId="145621"/>
  <customWorkbookViews>
    <customWorkbookView name="IT Admin - Persönliche Ansicht" guid="{27AEA885-F2C3-11D5-84A6-00AA005DFEE1}" mergeInterval="0" personalView="1" maximized="1" windowWidth="763" windowHeight="411" tabRatio="834" activeSheetId="1" showComments="commNone"/>
  </customWorkbookViews>
</workbook>
</file>

<file path=xl/calcChain.xml><?xml version="1.0" encoding="utf-8"?>
<calcChain xmlns="http://schemas.openxmlformats.org/spreadsheetml/2006/main">
  <c r="H32" i="10" l="1"/>
  <c r="B6" i="9"/>
  <c r="D6" i="9" s="1"/>
  <c r="D61" i="8"/>
  <c r="D60" i="8"/>
  <c r="D21" i="8"/>
  <c r="B18" i="27"/>
  <c r="B17" i="27"/>
  <c r="B15" i="27"/>
  <c r="C7" i="11"/>
  <c r="K21" i="11"/>
  <c r="K30" i="11" s="1"/>
  <c r="C16" i="11"/>
  <c r="C9" i="5"/>
  <c r="C10" i="5" s="1"/>
  <c r="D90" i="11" s="1"/>
  <c r="M3" i="11"/>
  <c r="E11" i="10"/>
  <c r="E15" i="10"/>
  <c r="E32" i="15"/>
  <c r="F32" i="15"/>
  <c r="G32" i="15" s="1"/>
  <c r="E31" i="15"/>
  <c r="F31" i="15" s="1"/>
  <c r="G31" i="15" s="1"/>
  <c r="E30" i="15"/>
  <c r="F30" i="15"/>
  <c r="G30" i="15" s="1"/>
  <c r="E29" i="15"/>
  <c r="F29" i="15" s="1"/>
  <c r="G29" i="15" s="1"/>
  <c r="E28" i="15"/>
  <c r="F28" i="15"/>
  <c r="G28" i="15" s="1"/>
  <c r="E23" i="15"/>
  <c r="F23" i="15" s="1"/>
  <c r="G23" i="15"/>
  <c r="E7" i="15"/>
  <c r="F7" i="15"/>
  <c r="G7" i="15" s="1"/>
  <c r="B14" i="9"/>
  <c r="C28" i="8" s="1"/>
  <c r="C29" i="8"/>
  <c r="C33" i="8" s="1"/>
  <c r="C30" i="8"/>
  <c r="D89" i="11"/>
  <c r="D87" i="11"/>
  <c r="D88" i="11"/>
  <c r="D57" i="15"/>
  <c r="E57" i="15" s="1"/>
  <c r="C27" i="8"/>
  <c r="D79" i="11"/>
  <c r="D78" i="11"/>
  <c r="D77" i="11"/>
  <c r="D75" i="11"/>
  <c r="F2" i="11"/>
  <c r="G2" i="11"/>
  <c r="D72" i="11" s="1"/>
  <c r="M17" i="9"/>
  <c r="J17" i="9"/>
  <c r="D15" i="9"/>
  <c r="D17" i="9"/>
  <c r="C57" i="15"/>
  <c r="C48" i="15"/>
  <c r="F44" i="15"/>
  <c r="G44" i="15" s="1"/>
  <c r="F43" i="15"/>
  <c r="G43" i="15" s="1"/>
  <c r="F42" i="15"/>
  <c r="G42" i="15" s="1"/>
  <c r="F41" i="15"/>
  <c r="G41" i="15" s="1"/>
  <c r="F40" i="15"/>
  <c r="G40" i="15" s="1"/>
  <c r="J40" i="15" s="1"/>
  <c r="F39" i="15"/>
  <c r="G39" i="15" s="1"/>
  <c r="F38" i="15"/>
  <c r="G38" i="15" s="1"/>
  <c r="J38" i="15"/>
  <c r="F37" i="15"/>
  <c r="G37" i="15" s="1"/>
  <c r="G36" i="15"/>
  <c r="F36" i="15"/>
  <c r="F35" i="15"/>
  <c r="G35" i="15" s="1"/>
  <c r="F34" i="15"/>
  <c r="G34" i="15" s="1"/>
  <c r="F27" i="15"/>
  <c r="G27" i="15"/>
  <c r="F25" i="15"/>
  <c r="G25" i="15"/>
  <c r="F24" i="15"/>
  <c r="G24" i="15"/>
  <c r="J24" i="15" s="1"/>
  <c r="F22" i="15"/>
  <c r="G22" i="15" s="1"/>
  <c r="F21" i="15"/>
  <c r="G21" i="15" s="1"/>
  <c r="F17" i="15"/>
  <c r="G17" i="15" s="1"/>
  <c r="F16" i="15"/>
  <c r="G16" i="15" s="1"/>
  <c r="F9" i="15"/>
  <c r="G9" i="15" s="1"/>
  <c r="F8" i="15"/>
  <c r="G8" i="15" s="1"/>
  <c r="G6" i="15"/>
  <c r="F6" i="15"/>
  <c r="F5" i="15"/>
  <c r="G5" i="15" s="1"/>
  <c r="C10" i="11"/>
  <c r="C8" i="11"/>
  <c r="K16" i="9"/>
  <c r="M16" i="9"/>
  <c r="K7" i="9"/>
  <c r="M7" i="9"/>
  <c r="K8" i="9"/>
  <c r="M8" i="9"/>
  <c r="K9" i="9"/>
  <c r="M9" i="9"/>
  <c r="K11" i="9"/>
  <c r="M11" i="9"/>
  <c r="K12" i="9"/>
  <c r="M12" i="9"/>
  <c r="K13" i="9"/>
  <c r="M13" i="9"/>
  <c r="K14" i="9"/>
  <c r="M14" i="9"/>
  <c r="K6" i="9"/>
  <c r="M6" i="9"/>
  <c r="H16" i="9"/>
  <c r="J16" i="9"/>
  <c r="H7" i="9"/>
  <c r="J7" i="9"/>
  <c r="H8" i="9"/>
  <c r="J8" i="9"/>
  <c r="H9" i="9"/>
  <c r="J9" i="9"/>
  <c r="H11" i="9"/>
  <c r="J11" i="9"/>
  <c r="H12" i="9"/>
  <c r="J12" i="9"/>
  <c r="H13" i="9"/>
  <c r="J13" i="9"/>
  <c r="H14" i="9"/>
  <c r="J14" i="9"/>
  <c r="H6" i="9"/>
  <c r="J6" i="9"/>
  <c r="E16" i="9"/>
  <c r="G16" i="9"/>
  <c r="E11" i="9"/>
  <c r="G11" i="9"/>
  <c r="E12" i="9"/>
  <c r="G12" i="9"/>
  <c r="E13" i="9"/>
  <c r="G13" i="9"/>
  <c r="E14" i="9"/>
  <c r="G14" i="9"/>
  <c r="E7" i="9"/>
  <c r="G7" i="9"/>
  <c r="E8" i="9"/>
  <c r="G8" i="9"/>
  <c r="E9" i="9"/>
  <c r="G9" i="9"/>
  <c r="E6" i="9"/>
  <c r="G6" i="9"/>
  <c r="B16" i="9"/>
  <c r="D16" i="9"/>
  <c r="B12" i="9"/>
  <c r="D12" i="9"/>
  <c r="B13" i="9"/>
  <c r="D13" i="9"/>
  <c r="B11" i="9"/>
  <c r="D11" i="9"/>
  <c r="B7" i="9"/>
  <c r="D7" i="9"/>
  <c r="B8" i="9"/>
  <c r="D8" i="9"/>
  <c r="B9" i="9"/>
  <c r="D9" i="9"/>
  <c r="L18" i="9"/>
  <c r="I18" i="9"/>
  <c r="F18" i="9"/>
  <c r="C18" i="9"/>
  <c r="M15" i="9"/>
  <c r="J15" i="9"/>
  <c r="G15" i="9"/>
  <c r="L10" i="9"/>
  <c r="I10" i="9"/>
  <c r="F10" i="9"/>
  <c r="C10" i="9"/>
  <c r="N18" i="4"/>
  <c r="O18" i="4"/>
  <c r="N17" i="4"/>
  <c r="O17" i="4"/>
  <c r="N16" i="4"/>
  <c r="O16" i="4"/>
  <c r="N15" i="4"/>
  <c r="O15" i="4"/>
  <c r="N14" i="4"/>
  <c r="O14" i="4"/>
  <c r="M13" i="4"/>
  <c r="L13" i="4"/>
  <c r="K13" i="4"/>
  <c r="J13" i="4"/>
  <c r="E10" i="9" s="1"/>
  <c r="G10" i="9"/>
  <c r="I13" i="4"/>
  <c r="B10" i="9"/>
  <c r="D10" i="9" s="1"/>
  <c r="H13" i="4"/>
  <c r="D82" i="11"/>
  <c r="G13" i="4"/>
  <c r="K10" i="9"/>
  <c r="M10" i="9" s="1"/>
  <c r="F13" i="4"/>
  <c r="H10" i="9" s="1"/>
  <c r="E13" i="4"/>
  <c r="N13" i="4" s="1"/>
  <c r="N12" i="4"/>
  <c r="O12" i="4"/>
  <c r="N11" i="4"/>
  <c r="O11" i="4"/>
  <c r="N10" i="4"/>
  <c r="O10" i="4"/>
  <c r="N9" i="4"/>
  <c r="O9" i="4"/>
  <c r="D80" i="11"/>
  <c r="K41" i="7"/>
  <c r="C24" i="11"/>
  <c r="D45" i="11"/>
  <c r="F3" i="11"/>
  <c r="D74" i="11"/>
  <c r="J41" i="11"/>
  <c r="B3" i="11"/>
  <c r="I3" i="11" s="1"/>
  <c r="F19" i="5"/>
  <c r="B16" i="27" s="1"/>
  <c r="C19" i="5"/>
  <c r="E19" i="5"/>
  <c r="E28" i="5" s="1"/>
  <c r="D19" i="5"/>
  <c r="K3" i="11"/>
  <c r="B2" i="11"/>
  <c r="B71" i="11" s="1"/>
  <c r="F32" i="10"/>
  <c r="G38" i="7"/>
  <c r="K38" i="7"/>
  <c r="J6" i="11"/>
  <c r="G40" i="7"/>
  <c r="K40" i="7"/>
  <c r="C23" i="11" s="1"/>
  <c r="G37" i="7"/>
  <c r="K37" i="7"/>
  <c r="K39" i="7" s="1"/>
  <c r="K36" i="11"/>
  <c r="K18" i="11"/>
  <c r="K41" i="11"/>
  <c r="A23" i="10"/>
  <c r="A27" i="10"/>
  <c r="A13" i="10"/>
  <c r="A11" i="10"/>
  <c r="D1" i="11"/>
  <c r="D32" i="10"/>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D38" i="7"/>
  <c r="H38" i="7"/>
  <c r="J16" i="15"/>
  <c r="J37" i="15"/>
  <c r="J8" i="15"/>
  <c r="J25" i="15"/>
  <c r="K24" i="15"/>
  <c r="K40" i="15"/>
  <c r="J9" i="15"/>
  <c r="E10" i="15"/>
  <c r="F10" i="15" s="1"/>
  <c r="G10" i="15" s="1"/>
  <c r="E26" i="15"/>
  <c r="F26" i="15" s="1"/>
  <c r="G26" i="15" s="1"/>
  <c r="E13" i="15"/>
  <c r="F13" i="15" s="1"/>
  <c r="G13" i="15" s="1"/>
  <c r="N6" i="11"/>
  <c r="D55" i="11"/>
  <c r="B19" i="27"/>
  <c r="D30" i="11" s="1"/>
  <c r="F28" i="5"/>
  <c r="C15" i="27"/>
  <c r="F64" i="11" s="1"/>
  <c r="L6" i="11"/>
  <c r="L10" i="11" s="1"/>
  <c r="G57" i="15"/>
  <c r="G58" i="15"/>
  <c r="C59" i="11" s="1"/>
  <c r="D15" i="8"/>
  <c r="O13" i="4"/>
  <c r="D14" i="9"/>
  <c r="C9" i="11"/>
  <c r="D73" i="11"/>
  <c r="C43" i="8"/>
  <c r="G17" i="9"/>
  <c r="J10" i="9"/>
  <c r="I2" i="11"/>
  <c r="L29" i="11"/>
  <c r="G23" i="10"/>
  <c r="I23" i="10" s="1"/>
  <c r="G28" i="10"/>
  <c r="I28" i="10" s="1"/>
  <c r="L14" i="11"/>
  <c r="L9" i="11"/>
  <c r="L21" i="11"/>
  <c r="D81" i="11"/>
  <c r="D3" i="11"/>
  <c r="L17" i="11"/>
  <c r="F61" i="11"/>
  <c r="E43" i="11"/>
  <c r="F43" i="11"/>
  <c r="E6" i="11"/>
  <c r="E21" i="11"/>
  <c r="E26" i="11"/>
  <c r="F58" i="11"/>
  <c r="E38" i="11"/>
  <c r="E31" i="11"/>
  <c r="F31" i="11" s="1"/>
  <c r="E8" i="11"/>
  <c r="E24" i="11"/>
  <c r="E44" i="11"/>
  <c r="E29" i="11"/>
  <c r="F29" i="11" s="1"/>
  <c r="E33" i="11"/>
  <c r="F33" i="11"/>
  <c r="E48" i="11"/>
  <c r="E42" i="11"/>
  <c r="F42" i="11" s="1"/>
  <c r="E62" i="11"/>
  <c r="E20" i="11"/>
  <c r="F62" i="11"/>
  <c r="E35" i="11"/>
  <c r="F35" i="11"/>
  <c r="E58" i="11"/>
  <c r="E12" i="11"/>
  <c r="F12" i="11" s="1"/>
  <c r="E59" i="11"/>
  <c r="E49" i="11"/>
  <c r="E10" i="11"/>
  <c r="E57" i="11"/>
  <c r="E61" i="11"/>
  <c r="E50" i="11"/>
  <c r="E17" i="11"/>
  <c r="F17" i="11" s="1"/>
  <c r="E19" i="11"/>
  <c r="F57" i="11"/>
  <c r="E18" i="11"/>
  <c r="E25" i="11"/>
  <c r="E23" i="11"/>
  <c r="E22" i="11"/>
  <c r="E37" i="11"/>
  <c r="F59" i="11"/>
  <c r="E30" i="11"/>
  <c r="E11" i="11"/>
  <c r="F11" i="11" s="1"/>
  <c r="E47" i="11"/>
  <c r="E51" i="11"/>
  <c r="E52" i="11" s="1"/>
  <c r="E9" i="11"/>
  <c r="E14" i="11"/>
  <c r="E34" i="11"/>
  <c r="F34" i="11" s="1"/>
  <c r="E7" i="11"/>
  <c r="F7" i="11" s="1"/>
  <c r="E46" i="11"/>
  <c r="E13" i="11"/>
  <c r="F13" i="11" s="1"/>
  <c r="E16" i="11"/>
  <c r="E32" i="11"/>
  <c r="E39" i="11" s="1"/>
  <c r="E40" i="11"/>
  <c r="E41" i="11"/>
  <c r="F41" i="11" s="1"/>
  <c r="E36" i="11"/>
  <c r="F36" i="11" s="1"/>
  <c r="F66" i="11"/>
  <c r="F24" i="11"/>
  <c r="F14" i="11"/>
  <c r="F22" i="11"/>
  <c r="F44" i="11"/>
  <c r="F38" i="11"/>
  <c r="F6" i="11"/>
  <c r="F40" i="11"/>
  <c r="F45" i="11" s="1"/>
  <c r="F30" i="11"/>
  <c r="F23" i="11"/>
  <c r="F19" i="11"/>
  <c r="F32" i="11"/>
  <c r="F51" i="11"/>
  <c r="F10" i="11"/>
  <c r="F20" i="11"/>
  <c r="F8" i="11"/>
  <c r="F26" i="11"/>
  <c r="F16" i="11"/>
  <c r="F47" i="11"/>
  <c r="F37" i="11"/>
  <c r="F18" i="11"/>
  <c r="F50" i="11"/>
  <c r="F21" i="11"/>
  <c r="F25" i="11"/>
  <c r="F46" i="11"/>
  <c r="F48" i="11"/>
  <c r="N3" i="11"/>
  <c r="M37" i="11"/>
  <c r="M11" i="11"/>
  <c r="M13" i="11"/>
  <c r="N13" i="11" s="1"/>
  <c r="M12" i="11"/>
  <c r="N12" i="11" s="1"/>
  <c r="M39" i="11"/>
  <c r="M41" i="11" s="1"/>
  <c r="M38" i="11"/>
  <c r="M16" i="11"/>
  <c r="N16" i="11" s="1"/>
  <c r="M40" i="11"/>
  <c r="M29" i="11"/>
  <c r="F65" i="11"/>
  <c r="M35" i="11"/>
  <c r="G29" i="11"/>
  <c r="D39" i="11"/>
  <c r="M21" i="11"/>
  <c r="M52" i="11" s="1"/>
  <c r="D25" i="11" s="1"/>
  <c r="C8" i="27"/>
  <c r="F57" i="15"/>
  <c r="L3" i="11"/>
  <c r="M9" i="11" s="1"/>
  <c r="N9" i="11" s="1"/>
  <c r="D8" i="27"/>
  <c r="B8" i="27"/>
  <c r="N21" i="11"/>
  <c r="E27" i="11"/>
  <c r="F49" i="11"/>
  <c r="F27" i="11"/>
  <c r="F9" i="11"/>
  <c r="D76" i="11"/>
  <c r="N11" i="11"/>
  <c r="I20" i="15"/>
  <c r="I33" i="15"/>
  <c r="I28" i="15"/>
  <c r="I18" i="15"/>
  <c r="I12" i="15"/>
  <c r="I10" i="15"/>
  <c r="J10" i="15"/>
  <c r="K10" i="15" s="1"/>
  <c r="I45" i="15"/>
  <c r="J45" i="15" s="1"/>
  <c r="K45" i="15"/>
  <c r="I27" i="15"/>
  <c r="J27" i="15"/>
  <c r="K27" i="15" s="1"/>
  <c r="I23" i="15"/>
  <c r="I6" i="15"/>
  <c r="J6" i="15"/>
  <c r="I11" i="15"/>
  <c r="I13" i="15"/>
  <c r="J13" i="15"/>
  <c r="K13" i="15" s="1"/>
  <c r="I44" i="15"/>
  <c r="J44" i="15" s="1"/>
  <c r="K44" i="15"/>
  <c r="I31" i="15"/>
  <c r="J31" i="15"/>
  <c r="K31" i="15" s="1"/>
  <c r="I29" i="15"/>
  <c r="I41" i="15"/>
  <c r="J41" i="15"/>
  <c r="I22" i="15"/>
  <c r="I30" i="15"/>
  <c r="J30" i="15"/>
  <c r="K30" i="15" s="1"/>
  <c r="I32" i="15"/>
  <c r="J32" i="15" s="1"/>
  <c r="K32" i="15"/>
  <c r="I43" i="15"/>
  <c r="J43" i="15"/>
  <c r="I47" i="15"/>
  <c r="I21" i="15"/>
  <c r="J21" i="15"/>
  <c r="K21" i="15" s="1"/>
  <c r="I19" i="15"/>
  <c r="I7" i="15"/>
  <c r="J7" i="15"/>
  <c r="I42" i="15"/>
  <c r="J42" i="15" s="1"/>
  <c r="K42" i="15"/>
  <c r="I46" i="15"/>
  <c r="I5" i="15"/>
  <c r="I26" i="15"/>
  <c r="M14" i="11"/>
  <c r="N14" i="11"/>
  <c r="M7" i="11"/>
  <c r="M17" i="11"/>
  <c r="N17" i="11" s="1"/>
  <c r="N37" i="11"/>
  <c r="N35" i="11"/>
  <c r="N29" i="11"/>
  <c r="N40" i="11"/>
  <c r="F39" i="11"/>
  <c r="N7" i="11"/>
  <c r="G24" i="11" l="1"/>
  <c r="D27" i="11"/>
  <c r="D53" i="11" s="1"/>
  <c r="F15" i="11"/>
  <c r="E45" i="11"/>
  <c r="N52" i="11"/>
  <c r="N39" i="11"/>
  <c r="N38" i="11"/>
  <c r="N41" i="11" s="1"/>
  <c r="F52" i="11"/>
  <c r="F53" i="11" s="1"/>
  <c r="E15" i="11"/>
  <c r="E53" i="11"/>
  <c r="J26" i="15"/>
  <c r="K26" i="15" s="1"/>
  <c r="K6" i="15"/>
  <c r="J22" i="15"/>
  <c r="K22" i="15" s="1"/>
  <c r="K41" i="15"/>
  <c r="K43" i="15"/>
  <c r="K7" i="15"/>
  <c r="J23" i="15"/>
  <c r="K23" i="15" s="1"/>
  <c r="J28" i="15"/>
  <c r="K28" i="15" s="1"/>
  <c r="J29" i="15"/>
  <c r="K29" i="15" s="1"/>
  <c r="M6" i="11"/>
  <c r="G39" i="7"/>
  <c r="C22" i="11"/>
  <c r="G27" i="10"/>
  <c r="I27" i="10" s="1"/>
  <c r="C31" i="11"/>
  <c r="G12" i="10"/>
  <c r="J42" i="7"/>
  <c r="G17" i="10"/>
  <c r="L7" i="11"/>
  <c r="G15" i="10"/>
  <c r="L35" i="11"/>
  <c r="L12" i="11"/>
  <c r="L37" i="11"/>
  <c r="L41" i="11" s="1"/>
  <c r="J23" i="10"/>
  <c r="C48" i="11"/>
  <c r="G16" i="10"/>
  <c r="I16" i="10" s="1"/>
  <c r="G14" i="10"/>
  <c r="L40" i="11"/>
  <c r="G30" i="10"/>
  <c r="I30" i="10" s="1"/>
  <c r="L38" i="11"/>
  <c r="L16" i="11"/>
  <c r="L39" i="11"/>
  <c r="J27" i="10"/>
  <c r="J28" i="10"/>
  <c r="J44" i="11" s="1"/>
  <c r="C47" i="11"/>
  <c r="K9" i="15"/>
  <c r="J17" i="15"/>
  <c r="K17" i="15" s="1"/>
  <c r="K35" i="15"/>
  <c r="J35" i="15"/>
  <c r="K36" i="15"/>
  <c r="J39" i="15"/>
  <c r="K39" i="15" s="1"/>
  <c r="K5" i="15"/>
  <c r="J5" i="15"/>
  <c r="C41" i="11"/>
  <c r="L44" i="11"/>
  <c r="J43" i="11"/>
  <c r="J16" i="10"/>
  <c r="J26" i="11" s="1"/>
  <c r="C42" i="11"/>
  <c r="G29" i="10"/>
  <c r="G18" i="10"/>
  <c r="I18" i="10" s="1"/>
  <c r="G31" i="10"/>
  <c r="I31" i="10" s="1"/>
  <c r="L11" i="11"/>
  <c r="L18" i="11" s="1"/>
  <c r="L19" i="11" s="1"/>
  <c r="G21" i="10"/>
  <c r="I21" i="10" s="1"/>
  <c r="G13" i="10"/>
  <c r="I13" i="10" s="1"/>
  <c r="C35" i="11"/>
  <c r="G24" i="10"/>
  <c r="J33" i="11"/>
  <c r="G22" i="10"/>
  <c r="C36" i="11"/>
  <c r="J31" i="10"/>
  <c r="J47" i="11" s="1"/>
  <c r="G19" i="10"/>
  <c r="L13" i="11"/>
  <c r="G26" i="10"/>
  <c r="J36" i="15"/>
  <c r="E46" i="15"/>
  <c r="F46" i="15" s="1"/>
  <c r="G46" i="15" s="1"/>
  <c r="E12" i="15"/>
  <c r="F12" i="15" s="1"/>
  <c r="G12" i="15" s="1"/>
  <c r="E20" i="15"/>
  <c r="F20" i="15" s="1"/>
  <c r="G20" i="15" s="1"/>
  <c r="E33" i="15"/>
  <c r="F33" i="15" s="1"/>
  <c r="G33" i="15" s="1"/>
  <c r="E11" i="15"/>
  <c r="F11" i="15" s="1"/>
  <c r="E19" i="15"/>
  <c r="F19" i="15" s="1"/>
  <c r="G19" i="15" s="1"/>
  <c r="E18" i="15"/>
  <c r="F18" i="15" s="1"/>
  <c r="G18" i="15" s="1"/>
  <c r="E47" i="15"/>
  <c r="F47" i="15" s="1"/>
  <c r="G47" i="15" s="1"/>
  <c r="J34" i="15"/>
  <c r="K34" i="15" s="1"/>
  <c r="G11" i="10"/>
  <c r="K49" i="11"/>
  <c r="K8" i="15"/>
  <c r="K16" i="15"/>
  <c r="K25" i="15"/>
  <c r="K37" i="15"/>
  <c r="K38" i="15"/>
  <c r="N47" i="11" l="1"/>
  <c r="L47" i="11"/>
  <c r="M47" i="11"/>
  <c r="I11" i="10"/>
  <c r="C29" i="11"/>
  <c r="J11" i="10"/>
  <c r="J20" i="11" s="1"/>
  <c r="J18" i="15"/>
  <c r="K18" i="15" s="1"/>
  <c r="G11" i="15"/>
  <c r="F48" i="15"/>
  <c r="J20" i="15"/>
  <c r="K20" i="15"/>
  <c r="J46" i="15"/>
  <c r="K46" i="15" s="1"/>
  <c r="I26" i="10"/>
  <c r="G32" i="10"/>
  <c r="I19" i="10"/>
  <c r="C37" i="11"/>
  <c r="M33" i="11"/>
  <c r="N33" i="11"/>
  <c r="I29" i="10"/>
  <c r="C49" i="11"/>
  <c r="N25" i="11"/>
  <c r="M25" i="11"/>
  <c r="M43" i="11"/>
  <c r="N43" i="11"/>
  <c r="L43" i="11"/>
  <c r="C21" i="11"/>
  <c r="L33" i="11"/>
  <c r="I15" i="10"/>
  <c r="C34" i="11"/>
  <c r="J15" i="10"/>
  <c r="J25" i="11" s="1"/>
  <c r="I17" i="10"/>
  <c r="J17" i="10"/>
  <c r="J27" i="11" s="1"/>
  <c r="C46" i="11"/>
  <c r="J47" i="15"/>
  <c r="K47" i="15" s="1"/>
  <c r="J19" i="15"/>
  <c r="K19" i="15" s="1"/>
  <c r="K33" i="15"/>
  <c r="J33" i="15"/>
  <c r="J12" i="15"/>
  <c r="K12" i="15" s="1"/>
  <c r="I22" i="10"/>
  <c r="J22" i="10"/>
  <c r="J32" i="11" s="1"/>
  <c r="I24" i="10"/>
  <c r="C43" i="11"/>
  <c r="C50" i="11"/>
  <c r="C32" i="11"/>
  <c r="L26" i="11"/>
  <c r="J18" i="10"/>
  <c r="J15" i="11" s="1"/>
  <c r="J29" i="10"/>
  <c r="J45" i="11" s="1"/>
  <c r="J21" i="10"/>
  <c r="J31" i="11" s="1"/>
  <c r="J24" i="10"/>
  <c r="J34" i="11" s="1"/>
  <c r="J26" i="10"/>
  <c r="C51" i="11"/>
  <c r="N44" i="11"/>
  <c r="M44" i="11"/>
  <c r="J30" i="10"/>
  <c r="J46" i="11" s="1"/>
  <c r="C40" i="11"/>
  <c r="C45" i="11" s="1"/>
  <c r="J13" i="10"/>
  <c r="J23" i="11" s="1"/>
  <c r="L23" i="11" s="1"/>
  <c r="J14" i="10"/>
  <c r="J24" i="11" s="1"/>
  <c r="I14" i="10"/>
  <c r="C33" i="11"/>
  <c r="J19" i="10"/>
  <c r="J28" i="11" s="1"/>
  <c r="I12" i="10"/>
  <c r="J12" i="10"/>
  <c r="J22" i="11" s="1"/>
  <c r="E28" i="11"/>
  <c r="E54" i="11"/>
  <c r="F28" i="11"/>
  <c r="F54" i="11"/>
  <c r="M22" i="11" l="1"/>
  <c r="N22" i="11" s="1"/>
  <c r="L22" i="11"/>
  <c r="M28" i="11"/>
  <c r="N28" i="11"/>
  <c r="L28" i="11"/>
  <c r="M46" i="11"/>
  <c r="N46" i="11"/>
  <c r="L46" i="11"/>
  <c r="N34" i="11"/>
  <c r="M34" i="11"/>
  <c r="L34" i="11"/>
  <c r="M45" i="11"/>
  <c r="N45" i="11"/>
  <c r="L45" i="11"/>
  <c r="C52" i="11"/>
  <c r="F50" i="15"/>
  <c r="M20" i="11"/>
  <c r="J30" i="11"/>
  <c r="N20" i="11"/>
  <c r="L20" i="11"/>
  <c r="L30" i="11" s="1"/>
  <c r="M23" i="11"/>
  <c r="N23" i="11"/>
  <c r="L24" i="11"/>
  <c r="J32" i="10"/>
  <c r="J42" i="11"/>
  <c r="M31" i="11"/>
  <c r="M36" i="11" s="1"/>
  <c r="N31" i="11"/>
  <c r="J36" i="11"/>
  <c r="L31" i="11"/>
  <c r="L36" i="11" s="1"/>
  <c r="M27" i="11"/>
  <c r="M15" i="11"/>
  <c r="M18" i="11" s="1"/>
  <c r="J18" i="11"/>
  <c r="N15" i="11"/>
  <c r="N18" i="11" s="1"/>
  <c r="N27" i="11"/>
  <c r="L15" i="11"/>
  <c r="N32" i="11"/>
  <c r="M32" i="11"/>
  <c r="L32" i="11"/>
  <c r="N26" i="11"/>
  <c r="M26" i="11"/>
  <c r="L27" i="11"/>
  <c r="M24" i="11"/>
  <c r="N24" i="11"/>
  <c r="L25" i="11"/>
  <c r="I32" i="10"/>
  <c r="J11" i="15"/>
  <c r="J48" i="15" s="1"/>
  <c r="J50" i="15" s="1"/>
  <c r="M8" i="11" s="1"/>
  <c r="K11" i="15"/>
  <c r="K48" i="15" s="1"/>
  <c r="K50" i="15" s="1"/>
  <c r="N8" i="11" s="1"/>
  <c r="N10" i="11" s="1"/>
  <c r="G48" i="15"/>
  <c r="C39" i="11"/>
  <c r="N19" i="11" l="1"/>
  <c r="L48" i="15"/>
  <c r="J8" i="11"/>
  <c r="M10" i="11"/>
  <c r="N36" i="11"/>
  <c r="N42" i="11"/>
  <c r="N48" i="11" s="1"/>
  <c r="J48" i="11"/>
  <c r="J49" i="11" s="1"/>
  <c r="M42" i="11"/>
  <c r="M48" i="11" s="1"/>
  <c r="M49" i="11" s="1"/>
  <c r="L42" i="11"/>
  <c r="L48" i="11" s="1"/>
  <c r="L49" i="11" s="1"/>
  <c r="L50" i="11" s="1"/>
  <c r="N30" i="11"/>
  <c r="M30" i="11"/>
  <c r="L50" i="15"/>
  <c r="C12" i="11"/>
  <c r="C15" i="11" s="1"/>
  <c r="N49" i="11" l="1"/>
  <c r="N50" i="11" s="1"/>
  <c r="M50" i="11"/>
  <c r="C25" i="11" s="1"/>
  <c r="C27" i="11" s="1"/>
  <c r="C53" i="11" s="1"/>
  <c r="M19" i="11"/>
  <c r="C54" i="11"/>
  <c r="C57" i="11" s="1"/>
  <c r="J10" i="11"/>
  <c r="L8" i="11"/>
  <c r="J50" i="11" l="1"/>
  <c r="J58" i="11" s="1"/>
  <c r="J19" i="11"/>
  <c r="D58" i="11"/>
  <c r="C61" i="11"/>
  <c r="D62" i="11" s="1"/>
  <c r="C28" i="11"/>
  <c r="K59" i="11" l="1"/>
  <c r="L59" i="11" s="1"/>
  <c r="L58" i="11"/>
</calcChain>
</file>

<file path=xl/comments1.xml><?xml version="1.0" encoding="utf-8"?>
<comments xmlns="http://schemas.openxmlformats.org/spreadsheetml/2006/main">
  <authors>
    <author>IT Admin</author>
  </authors>
  <commentList>
    <comment ref="B6" authorId="0">
      <text>
        <r>
          <rPr>
            <b/>
            <sz val="8"/>
            <color indexed="81"/>
            <rFont val="Tahoma"/>
            <family val="2"/>
          </rPr>
          <t>Das ist ein Kommentar!</t>
        </r>
        <r>
          <rPr>
            <sz val="8"/>
            <color indexed="81"/>
            <rFont val="Tahoma"/>
            <family val="2"/>
          </rPr>
          <t xml:space="preserve">
</t>
        </r>
      </text>
    </comment>
  </commentList>
</comments>
</file>

<file path=xl/comments2.xml><?xml version="1.0" encoding="utf-8"?>
<comments xmlns="http://schemas.openxmlformats.org/spreadsheetml/2006/main">
  <authors>
    <author>ih10</author>
  </authors>
  <commentList>
    <comment ref="C18" authorId="0">
      <text>
        <r>
          <rPr>
            <b/>
            <sz val="8"/>
            <color indexed="81"/>
            <rFont val="Tahoma"/>
            <family val="2"/>
          </rPr>
          <t>ih10:</t>
        </r>
        <r>
          <rPr>
            <sz val="8"/>
            <color indexed="81"/>
            <rFont val="Tahoma"/>
            <family val="2"/>
          </rPr>
          <t xml:space="preserve">
1= WJ 2017/18
2= KJ 2017
3= Futterbaujahr 2017/18</t>
        </r>
      </text>
    </comment>
    <comment ref="C20" authorId="0">
      <text>
        <r>
          <rPr>
            <b/>
            <sz val="8"/>
            <color indexed="81"/>
            <rFont val="Tahoma"/>
            <family val="2"/>
          </rPr>
          <t>ih10:</t>
        </r>
        <r>
          <rPr>
            <sz val="8"/>
            <color indexed="81"/>
            <rFont val="Tahoma"/>
            <family val="2"/>
          </rPr>
          <t xml:space="preserve">
1 = Bruttoverbuchung
2 = Nettoverbuchung</t>
        </r>
      </text>
    </comment>
    <comment ref="C22" authorId="0">
      <text>
        <r>
          <rPr>
            <b/>
            <sz val="8"/>
            <color indexed="81"/>
            <rFont val="Tahoma"/>
            <family val="2"/>
          </rPr>
          <t>ih10:</t>
        </r>
        <r>
          <rPr>
            <sz val="8"/>
            <color indexed="81"/>
            <rFont val="Tahoma"/>
            <family val="2"/>
          </rPr>
          <t xml:space="preserve">
1= eigene Kostenstellenrechnung
2= herausrechnen aus JAB BMELV</t>
        </r>
      </text>
    </comment>
    <comment ref="C24" authorId="0">
      <text>
        <r>
          <rPr>
            <b/>
            <sz val="8"/>
            <color indexed="81"/>
            <rFont val="Tahoma"/>
            <family val="2"/>
          </rPr>
          <t>ih10:</t>
        </r>
        <r>
          <rPr>
            <sz val="8"/>
            <color indexed="81"/>
            <rFont val="Tahoma"/>
            <family val="2"/>
          </rPr>
          <t xml:space="preserve">
11 e.G.
12 GmbH
13 Gmbh &amp; CoKG
14 AG
15 sonst. Jur. P.
21 EU HE
22 GbR
23 KG
24 sonst. Natürl. P.</t>
        </r>
      </text>
    </comment>
  </commentList>
</comments>
</file>

<file path=xl/comments3.xml><?xml version="1.0" encoding="utf-8"?>
<comments xmlns="http://schemas.openxmlformats.org/spreadsheetml/2006/main">
  <authors>
    <author>IT Admin</author>
    <author>SMUL</author>
    <author>b03sacma</author>
  </authors>
  <commentList>
    <comment ref="F1" authorId="0">
      <text>
        <r>
          <rPr>
            <b/>
            <sz val="8"/>
            <color indexed="81"/>
            <rFont val="Tahoma"/>
            <family val="2"/>
          </rPr>
          <t xml:space="preserve">1  Milchvieh ohne Nachzucht
2  Milchvieh mit Nachzucht
</t>
        </r>
      </text>
    </comment>
    <comment ref="M6" authorId="1">
      <text>
        <r>
          <rPr>
            <b/>
            <sz val="8"/>
            <color indexed="81"/>
            <rFont val="Tahoma"/>
            <family val="2"/>
          </rPr>
          <t>Totgeburten = geburtsbedingte Verendungen bis 48 Stunden nach der Geburt</t>
        </r>
        <r>
          <rPr>
            <sz val="8"/>
            <color indexed="81"/>
            <rFont val="Tahoma"/>
            <family val="2"/>
          </rPr>
          <t xml:space="preserve">
</t>
        </r>
      </text>
    </comment>
    <comment ref="O9"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0"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1"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2"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M13" authorId="1">
      <text>
        <r>
          <rPr>
            <b/>
            <sz val="8"/>
            <color indexed="81"/>
            <rFont val="Tahoma"/>
            <family val="2"/>
          </rPr>
          <t>Totgeburten = geburtsbedingte Verendungen bis 48 Stunden nach der Geburt eintragen</t>
        </r>
        <r>
          <rPr>
            <sz val="8"/>
            <color indexed="81"/>
            <rFont val="Tahoma"/>
            <family val="2"/>
          </rPr>
          <t xml:space="preserve">
</t>
        </r>
      </text>
    </comment>
    <comment ref="O13"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4"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5"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6"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H17" authorId="2">
      <text>
        <r>
          <rPr>
            <b/>
            <sz val="8"/>
            <color indexed="81"/>
            <rFont val="Tahoma"/>
            <family val="2"/>
          </rPr>
          <t>abgekalbte Färsen</t>
        </r>
        <r>
          <rPr>
            <sz val="8"/>
            <color indexed="81"/>
            <rFont val="Tahoma"/>
            <family val="2"/>
          </rPr>
          <t xml:space="preserve">
</t>
        </r>
      </text>
    </comment>
    <comment ref="I17" authorId="1">
      <text>
        <r>
          <rPr>
            <b/>
            <sz val="8"/>
            <color indexed="81"/>
            <rFont val="Tahoma"/>
            <family val="2"/>
          </rPr>
          <t>Auf S9 bitte in Schachttierverkauf und Zuchttierverkauf aufteilen!</t>
        </r>
        <r>
          <rPr>
            <sz val="8"/>
            <color indexed="81"/>
            <rFont val="Tahoma"/>
            <family val="2"/>
          </rPr>
          <t xml:space="preserve">
</t>
        </r>
      </text>
    </comment>
    <comment ref="O17"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 ref="O18" authorId="2">
      <text>
        <r>
          <rPr>
            <b/>
            <sz val="8"/>
            <color indexed="81"/>
            <rFont val="Tahoma"/>
            <family val="2"/>
          </rPr>
          <t>Durchschnittsbestand bei genauerer betrieblicher Berechnung korrigieren! (z. B. nach Futtertagen); bisher automatisch aus Anfangs- und Endbestand berechnet</t>
        </r>
        <r>
          <rPr>
            <sz val="8"/>
            <color indexed="81"/>
            <rFont val="Tahoma"/>
            <family val="2"/>
          </rPr>
          <t xml:space="preserve">
</t>
        </r>
      </text>
    </comment>
  </commentList>
</comments>
</file>

<file path=xl/comments4.xml><?xml version="1.0" encoding="utf-8"?>
<comments xmlns="http://schemas.openxmlformats.org/spreadsheetml/2006/main">
  <authors>
    <author>ih10</author>
  </authors>
  <commentList>
    <comment ref="C11" authorId="0">
      <text>
        <r>
          <rPr>
            <b/>
            <sz val="8"/>
            <color indexed="81"/>
            <rFont val="Tahoma"/>
            <family val="2"/>
          </rPr>
          <t>ih10:</t>
        </r>
        <r>
          <rPr>
            <sz val="8"/>
            <color indexed="81"/>
            <rFont val="Tahoma"/>
            <family val="2"/>
          </rPr>
          <t xml:space="preserve">
wichtig für Verhältnis Fuuterfläche zu Marktfruchtanbau</t>
        </r>
      </text>
    </comment>
    <comment ref="C32" authorId="0">
      <text>
        <r>
          <rPr>
            <b/>
            <sz val="8"/>
            <color indexed="81"/>
            <rFont val="Tahoma"/>
            <family val="2"/>
          </rPr>
          <t>ih10:</t>
        </r>
        <r>
          <rPr>
            <sz val="8"/>
            <color indexed="81"/>
            <rFont val="Tahoma"/>
            <family val="2"/>
          </rPr>
          <t xml:space="preserve">
Art: FGM,SbS usw.</t>
        </r>
      </text>
    </comment>
    <comment ref="D32" authorId="0">
      <text>
        <r>
          <rPr>
            <b/>
            <sz val="8"/>
            <color indexed="81"/>
            <rFont val="Tahoma"/>
            <family val="2"/>
          </rPr>
          <t>ih10:</t>
        </r>
        <r>
          <rPr>
            <sz val="8"/>
            <color indexed="81"/>
            <rFont val="Tahoma"/>
            <family val="2"/>
          </rPr>
          <t xml:space="preserve">
Größe.2x6, 2x8, 40er</t>
        </r>
      </text>
    </comment>
    <comment ref="C34" authorId="0">
      <text>
        <r>
          <rPr>
            <b/>
            <sz val="8"/>
            <color indexed="81"/>
            <rFont val="Tahoma"/>
            <family val="2"/>
          </rPr>
          <t>ih10:</t>
        </r>
        <r>
          <rPr>
            <sz val="8"/>
            <color indexed="81"/>
            <rFont val="Tahoma"/>
            <family val="2"/>
          </rPr>
          <t xml:space="preserve">
Stroh, Gülle</t>
        </r>
      </text>
    </comment>
    <comment ref="D34" authorId="0">
      <text>
        <r>
          <rPr>
            <b/>
            <sz val="8"/>
            <color indexed="81"/>
            <rFont val="Tahoma"/>
            <family val="2"/>
          </rPr>
          <t>ih10:</t>
        </r>
        <r>
          <rPr>
            <sz val="8"/>
            <color indexed="81"/>
            <rFont val="Tahoma"/>
            <family val="2"/>
          </rPr>
          <t xml:space="preserve">
Freßliegebox, Liegebox, Großraumbucht usw.</t>
        </r>
      </text>
    </comment>
    <comment ref="E34" authorId="0">
      <text>
        <r>
          <rPr>
            <b/>
            <sz val="8"/>
            <color indexed="81"/>
            <rFont val="Tahoma"/>
            <family val="2"/>
          </rPr>
          <t>ih10:</t>
        </r>
        <r>
          <rPr>
            <sz val="8"/>
            <color indexed="81"/>
            <rFont val="Tahoma"/>
            <family val="2"/>
          </rPr>
          <t xml:space="preserve">
Hochbox
Tiefbox</t>
        </r>
      </text>
    </comment>
    <comment ref="C35" authorId="0">
      <text>
        <r>
          <rPr>
            <b/>
            <sz val="8"/>
            <color indexed="81"/>
            <rFont val="Tahoma"/>
            <family val="2"/>
          </rPr>
          <t>ih10:</t>
        </r>
        <r>
          <rPr>
            <sz val="8"/>
            <color indexed="81"/>
            <rFont val="Tahoma"/>
            <family val="2"/>
          </rPr>
          <t xml:space="preserve">
Schleppschaufel
Güllekeller
usw.</t>
        </r>
      </text>
    </comment>
    <comment ref="C36" authorId="0">
      <text>
        <r>
          <rPr>
            <b/>
            <sz val="8"/>
            <color indexed="81"/>
            <rFont val="Tahoma"/>
            <family val="2"/>
          </rPr>
          <t>ih10:</t>
        </r>
        <r>
          <rPr>
            <sz val="8"/>
            <color indexed="81"/>
            <rFont val="Tahoma"/>
            <family val="2"/>
          </rPr>
          <t xml:space="preserve">
Zwangslüftung
frei Lüftung
Querlüftung
usw.</t>
        </r>
      </text>
    </comment>
    <comment ref="C37" authorId="0">
      <text>
        <r>
          <rPr>
            <b/>
            <sz val="8"/>
            <color indexed="81"/>
            <rFont val="Tahoma"/>
            <family val="2"/>
          </rPr>
          <t>ih10:</t>
        </r>
        <r>
          <rPr>
            <sz val="8"/>
            <color indexed="81"/>
            <rFont val="Tahoma"/>
            <family val="2"/>
          </rPr>
          <t xml:space="preserve">
Einzelbox, Gruppenbox,
auf Stroh usw.</t>
        </r>
      </text>
    </comment>
    <comment ref="C39" authorId="0">
      <text>
        <r>
          <rPr>
            <b/>
            <sz val="8"/>
            <color indexed="81"/>
            <rFont val="Tahoma"/>
            <family val="2"/>
          </rPr>
          <t>ih10:</t>
        </r>
        <r>
          <rPr>
            <sz val="8"/>
            <color indexed="81"/>
            <rFont val="Tahoma"/>
            <family val="2"/>
          </rPr>
          <t xml:space="preserve">
TMR, aufgewertete Ration, Einzelvorlage</t>
        </r>
      </text>
    </comment>
    <comment ref="C40" authorId="0">
      <text>
        <r>
          <rPr>
            <b/>
            <sz val="8"/>
            <color indexed="81"/>
            <rFont val="Tahoma"/>
            <family val="2"/>
          </rPr>
          <t>ih10:</t>
        </r>
        <r>
          <rPr>
            <sz val="8"/>
            <color indexed="81"/>
            <rFont val="Tahoma"/>
            <family val="2"/>
          </rPr>
          <t xml:space="preserve">
gez. Mischwagen
Selbstfahre
Ladewagen
Siloblockschneider
usw.</t>
        </r>
      </text>
    </comment>
    <comment ref="D40" authorId="0">
      <text>
        <r>
          <rPr>
            <b/>
            <sz val="8"/>
            <color indexed="81"/>
            <rFont val="Tahoma"/>
            <family val="2"/>
          </rPr>
          <t>ih10:</t>
        </r>
        <r>
          <rPr>
            <sz val="8"/>
            <color indexed="81"/>
            <rFont val="Tahoma"/>
            <family val="2"/>
          </rPr>
          <t xml:space="preserve">
Kapazität. 9 m3, 12 m3
usw.</t>
        </r>
      </text>
    </comment>
    <comment ref="C44" authorId="0">
      <text>
        <r>
          <rPr>
            <b/>
            <sz val="8"/>
            <color indexed="81"/>
            <rFont val="Tahoma"/>
            <family val="2"/>
          </rPr>
          <t>ih10:</t>
        </r>
        <r>
          <rPr>
            <sz val="8"/>
            <color indexed="81"/>
            <rFont val="Tahoma"/>
            <family val="2"/>
          </rPr>
          <t xml:space="preserve">
ja,nein</t>
        </r>
      </text>
    </comment>
    <comment ref="D44" authorId="0">
      <text>
        <r>
          <rPr>
            <b/>
            <sz val="8"/>
            <color indexed="81"/>
            <rFont val="Tahoma"/>
            <family val="2"/>
          </rPr>
          <t>ih10:</t>
        </r>
        <r>
          <rPr>
            <sz val="8"/>
            <color indexed="81"/>
            <rFont val="Tahoma"/>
            <family val="2"/>
          </rPr>
          <t xml:space="preserve">
ca Teuro</t>
        </r>
      </text>
    </comment>
  </commentList>
</comments>
</file>

<file path=xl/comments5.xml><?xml version="1.0" encoding="utf-8"?>
<comments xmlns="http://schemas.openxmlformats.org/spreadsheetml/2006/main">
  <authors>
    <author>SMUL</author>
    <author>b03sacma</author>
    <author>IT Admin</author>
  </authors>
  <commentList>
    <comment ref="J3"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7" authorId="0">
      <text>
        <r>
          <rPr>
            <b/>
            <sz val="8"/>
            <color indexed="81"/>
            <rFont val="Tahoma"/>
            <family val="2"/>
          </rPr>
          <t>jeweils Code-Nr. für entsprechendes Futtermittel eintragen!</t>
        </r>
        <r>
          <rPr>
            <sz val="8"/>
            <color indexed="81"/>
            <rFont val="Tahoma"/>
            <family val="2"/>
          </rPr>
          <t xml:space="preserve">
</t>
        </r>
      </text>
    </comment>
    <comment ref="J7"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8" authorId="0">
      <text>
        <r>
          <rPr>
            <b/>
            <sz val="8"/>
            <color indexed="81"/>
            <rFont val="Tahoma"/>
            <family val="2"/>
          </rPr>
          <t>jeweils Code-Nr. für entsprechendes Futtermittel eintragen!</t>
        </r>
        <r>
          <rPr>
            <sz val="8"/>
            <color indexed="81"/>
            <rFont val="Tahoma"/>
            <family val="2"/>
          </rPr>
          <t xml:space="preserve">
</t>
        </r>
      </text>
    </comment>
    <comment ref="J8"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9" authorId="0">
      <text>
        <r>
          <rPr>
            <b/>
            <sz val="8"/>
            <color indexed="81"/>
            <rFont val="Tahoma"/>
            <family val="2"/>
          </rPr>
          <t>jeweils Code-Nr. für entsprechendes Futtermittel eintragen!</t>
        </r>
        <r>
          <rPr>
            <sz val="8"/>
            <color indexed="81"/>
            <rFont val="Tahoma"/>
            <family val="2"/>
          </rPr>
          <t xml:space="preserve">
</t>
        </r>
      </text>
    </comment>
    <comment ref="J9"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0" authorId="0">
      <text>
        <r>
          <rPr>
            <b/>
            <sz val="8"/>
            <color indexed="81"/>
            <rFont val="Tahoma"/>
            <family val="2"/>
          </rPr>
          <t>jeweils Code-Nr. für entsprechendes Futtermittel eintragen!</t>
        </r>
        <r>
          <rPr>
            <sz val="8"/>
            <color indexed="81"/>
            <rFont val="Tahoma"/>
            <family val="2"/>
          </rPr>
          <t xml:space="preserve">
</t>
        </r>
      </text>
    </comment>
    <comment ref="J10"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1" authorId="0">
      <text>
        <r>
          <rPr>
            <b/>
            <sz val="8"/>
            <color indexed="81"/>
            <rFont val="Tahoma"/>
            <family val="2"/>
          </rPr>
          <t>jeweils Code-Nr. für entsprechendes Futtermittel eintragen!</t>
        </r>
        <r>
          <rPr>
            <sz val="8"/>
            <color indexed="81"/>
            <rFont val="Tahoma"/>
            <family val="2"/>
          </rPr>
          <t xml:space="preserve">
</t>
        </r>
      </text>
    </comment>
    <comment ref="J11"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2" authorId="0">
      <text>
        <r>
          <rPr>
            <b/>
            <sz val="8"/>
            <color indexed="81"/>
            <rFont val="Tahoma"/>
            <family val="2"/>
          </rPr>
          <t>jeweils Code-Nr. für entsprechendes Futtermittel eintragen!</t>
        </r>
        <r>
          <rPr>
            <sz val="8"/>
            <color indexed="81"/>
            <rFont val="Tahoma"/>
            <family val="2"/>
          </rPr>
          <t xml:space="preserve">
</t>
        </r>
      </text>
    </comment>
    <comment ref="J12"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3" authorId="0">
      <text>
        <r>
          <rPr>
            <b/>
            <sz val="8"/>
            <color indexed="81"/>
            <rFont val="Tahoma"/>
            <family val="2"/>
          </rPr>
          <t>jeweils Code-Nr. für entsprechendes Futtermittel eintragen!</t>
        </r>
        <r>
          <rPr>
            <sz val="8"/>
            <color indexed="81"/>
            <rFont val="Tahoma"/>
            <family val="2"/>
          </rPr>
          <t xml:space="preserve">
</t>
        </r>
      </text>
    </comment>
    <comment ref="J13"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4" authorId="0">
      <text>
        <r>
          <rPr>
            <b/>
            <sz val="8"/>
            <color indexed="81"/>
            <rFont val="Tahoma"/>
            <family val="2"/>
          </rPr>
          <t>jeweils Code-Nr. für entsprechendes Futtermittel eintragen!</t>
        </r>
        <r>
          <rPr>
            <sz val="8"/>
            <color indexed="81"/>
            <rFont val="Tahoma"/>
            <family val="2"/>
          </rPr>
          <t xml:space="preserve">
</t>
        </r>
      </text>
    </comment>
    <comment ref="J14"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5" authorId="0">
      <text>
        <r>
          <rPr>
            <b/>
            <sz val="8"/>
            <color indexed="81"/>
            <rFont val="Tahoma"/>
            <family val="2"/>
          </rPr>
          <t>jeweils Code-Nr. für entsprechendes Futtermittel eintragen!</t>
        </r>
        <r>
          <rPr>
            <sz val="8"/>
            <color indexed="81"/>
            <rFont val="Tahoma"/>
            <family val="2"/>
          </rPr>
          <t xml:space="preserve">
</t>
        </r>
      </text>
    </comment>
    <comment ref="J15"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6" authorId="0">
      <text>
        <r>
          <rPr>
            <b/>
            <sz val="8"/>
            <color indexed="81"/>
            <rFont val="Tahoma"/>
            <family val="2"/>
          </rPr>
          <t>jeweils Code-Nr. für entsprechendes Futtermittel eintragen!</t>
        </r>
        <r>
          <rPr>
            <sz val="8"/>
            <color indexed="81"/>
            <rFont val="Tahoma"/>
            <family val="2"/>
          </rPr>
          <t xml:space="preserve">
</t>
        </r>
      </text>
    </comment>
    <comment ref="J16"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7" authorId="0">
      <text>
        <r>
          <rPr>
            <b/>
            <sz val="8"/>
            <color indexed="81"/>
            <rFont val="Tahoma"/>
            <family val="2"/>
          </rPr>
          <t>jeweils Code-Nr. für entsprechendes Futtermittel eintragen!</t>
        </r>
        <r>
          <rPr>
            <sz val="8"/>
            <color indexed="81"/>
            <rFont val="Tahoma"/>
            <family val="2"/>
          </rPr>
          <t xml:space="preserve">
</t>
        </r>
      </text>
    </comment>
    <comment ref="J17"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8" authorId="0">
      <text>
        <r>
          <rPr>
            <b/>
            <sz val="8"/>
            <color indexed="81"/>
            <rFont val="Tahoma"/>
            <family val="2"/>
          </rPr>
          <t>jeweils Code-Nr. für entsprechendes Futtermittel eintragen!</t>
        </r>
        <r>
          <rPr>
            <sz val="8"/>
            <color indexed="81"/>
            <rFont val="Tahoma"/>
            <family val="2"/>
          </rPr>
          <t xml:space="preserve">
</t>
        </r>
      </text>
    </comment>
    <comment ref="J18"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19" authorId="0">
      <text>
        <r>
          <rPr>
            <b/>
            <sz val="8"/>
            <color indexed="81"/>
            <rFont val="Tahoma"/>
            <family val="2"/>
          </rPr>
          <t>jeweils Code-Nr. für entsprechendes Futtermittel eintragen!</t>
        </r>
        <r>
          <rPr>
            <sz val="8"/>
            <color indexed="81"/>
            <rFont val="Tahoma"/>
            <family val="2"/>
          </rPr>
          <t xml:space="preserve">
</t>
        </r>
      </text>
    </comment>
    <comment ref="J19"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0" authorId="0">
      <text>
        <r>
          <rPr>
            <b/>
            <sz val="8"/>
            <color indexed="81"/>
            <rFont val="Tahoma"/>
            <family val="2"/>
          </rPr>
          <t>jeweils Code-Nr. für entsprechendes Futtermittel eintragen!</t>
        </r>
        <r>
          <rPr>
            <sz val="8"/>
            <color indexed="81"/>
            <rFont val="Tahoma"/>
            <family val="2"/>
          </rPr>
          <t xml:space="preserve">
</t>
        </r>
      </text>
    </comment>
    <comment ref="J20"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1" authorId="0">
      <text>
        <r>
          <rPr>
            <b/>
            <sz val="8"/>
            <color indexed="81"/>
            <rFont val="Tahoma"/>
            <family val="2"/>
          </rPr>
          <t>jeweils Code-Nr. für entsprechendes Futtermittel eintragen!</t>
        </r>
        <r>
          <rPr>
            <sz val="8"/>
            <color indexed="81"/>
            <rFont val="Tahoma"/>
            <family val="2"/>
          </rPr>
          <t xml:space="preserve">
</t>
        </r>
      </text>
    </comment>
    <comment ref="J21"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2" authorId="0">
      <text>
        <r>
          <rPr>
            <b/>
            <sz val="8"/>
            <color indexed="81"/>
            <rFont val="Tahoma"/>
            <family val="2"/>
          </rPr>
          <t>jeweils Code-Nr. für entsprechendes Futtermittel eintragen!</t>
        </r>
        <r>
          <rPr>
            <sz val="8"/>
            <color indexed="81"/>
            <rFont val="Tahoma"/>
            <family val="2"/>
          </rPr>
          <t xml:space="preserve">
</t>
        </r>
      </text>
    </comment>
    <comment ref="J22"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3" authorId="0">
      <text>
        <r>
          <rPr>
            <b/>
            <sz val="8"/>
            <color indexed="81"/>
            <rFont val="Tahoma"/>
            <family val="2"/>
          </rPr>
          <t>jeweils Code-Nr. für entsprechendes Futtermittel eintragen!</t>
        </r>
        <r>
          <rPr>
            <sz val="8"/>
            <color indexed="81"/>
            <rFont val="Tahoma"/>
            <family val="2"/>
          </rPr>
          <t xml:space="preserve">
</t>
        </r>
      </text>
    </comment>
    <comment ref="J23"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4" authorId="0">
      <text>
        <r>
          <rPr>
            <b/>
            <sz val="8"/>
            <color indexed="81"/>
            <rFont val="Tahoma"/>
            <family val="2"/>
          </rPr>
          <t>jeweils Code-Nr. für entsprechendes Futtermittel eintragen!</t>
        </r>
        <r>
          <rPr>
            <sz val="8"/>
            <color indexed="81"/>
            <rFont val="Tahoma"/>
            <family val="2"/>
          </rPr>
          <t xml:space="preserve">
</t>
        </r>
      </text>
    </comment>
    <comment ref="J24"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5" authorId="0">
      <text>
        <r>
          <rPr>
            <b/>
            <sz val="8"/>
            <color indexed="81"/>
            <rFont val="Tahoma"/>
            <family val="2"/>
          </rPr>
          <t>jeweils Code-Nr. für entsprechendes Futtermittel eintragen!</t>
        </r>
        <r>
          <rPr>
            <sz val="8"/>
            <color indexed="81"/>
            <rFont val="Tahoma"/>
            <family val="2"/>
          </rPr>
          <t xml:space="preserve">
</t>
        </r>
      </text>
    </comment>
    <comment ref="J25"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6" authorId="0">
      <text>
        <r>
          <rPr>
            <b/>
            <sz val="8"/>
            <color indexed="81"/>
            <rFont val="Tahoma"/>
            <family val="2"/>
          </rPr>
          <t>jeweils Code-Nr. für entsprechendes Futtermittel eintragen!</t>
        </r>
        <r>
          <rPr>
            <sz val="8"/>
            <color indexed="81"/>
            <rFont val="Tahoma"/>
            <family val="2"/>
          </rPr>
          <t xml:space="preserve">
</t>
        </r>
      </text>
    </comment>
    <comment ref="J26"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7" authorId="0">
      <text>
        <r>
          <rPr>
            <b/>
            <sz val="8"/>
            <color indexed="81"/>
            <rFont val="Tahoma"/>
            <family val="2"/>
          </rPr>
          <t>jeweils Code-Nr. für entsprechendes Futtermittel eintragen!</t>
        </r>
        <r>
          <rPr>
            <sz val="8"/>
            <color indexed="81"/>
            <rFont val="Tahoma"/>
            <family val="2"/>
          </rPr>
          <t xml:space="preserve">
</t>
        </r>
      </text>
    </comment>
    <comment ref="J27"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8" authorId="0">
      <text>
        <r>
          <rPr>
            <b/>
            <sz val="8"/>
            <color indexed="81"/>
            <rFont val="Tahoma"/>
            <family val="2"/>
          </rPr>
          <t>jeweils Code-Nr. für entsprechendes Futtermittel eintragen!</t>
        </r>
        <r>
          <rPr>
            <sz val="8"/>
            <color indexed="81"/>
            <rFont val="Tahoma"/>
            <family val="2"/>
          </rPr>
          <t xml:space="preserve">
</t>
        </r>
      </text>
    </comment>
    <comment ref="J28"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29" authorId="0">
      <text>
        <r>
          <rPr>
            <b/>
            <sz val="8"/>
            <color indexed="81"/>
            <rFont val="Tahoma"/>
            <family val="2"/>
          </rPr>
          <t>jeweils Code-Nr. für entsprechendes Futtermittel eintragen!</t>
        </r>
        <r>
          <rPr>
            <sz val="8"/>
            <color indexed="81"/>
            <rFont val="Tahoma"/>
            <family val="2"/>
          </rPr>
          <t xml:space="preserve">
</t>
        </r>
      </text>
    </comment>
    <comment ref="J29"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0" authorId="0">
      <text>
        <r>
          <rPr>
            <b/>
            <sz val="8"/>
            <color indexed="81"/>
            <rFont val="Tahoma"/>
            <family val="2"/>
          </rPr>
          <t>jeweils Code-Nr. für entsprechendes Futtermittel eintragen!</t>
        </r>
        <r>
          <rPr>
            <sz val="8"/>
            <color indexed="81"/>
            <rFont val="Tahoma"/>
            <family val="2"/>
          </rPr>
          <t xml:space="preserve">
</t>
        </r>
      </text>
    </comment>
    <comment ref="J30"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1" authorId="0">
      <text>
        <r>
          <rPr>
            <b/>
            <sz val="8"/>
            <color indexed="81"/>
            <rFont val="Tahoma"/>
            <family val="2"/>
          </rPr>
          <t>jeweils Code-Nr. für entsprechendes Futtermittel eintragen!</t>
        </r>
        <r>
          <rPr>
            <sz val="8"/>
            <color indexed="81"/>
            <rFont val="Tahoma"/>
            <family val="2"/>
          </rPr>
          <t xml:space="preserve">
</t>
        </r>
      </text>
    </comment>
    <comment ref="J31"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2" authorId="0">
      <text>
        <r>
          <rPr>
            <b/>
            <sz val="8"/>
            <color indexed="81"/>
            <rFont val="Tahoma"/>
            <family val="2"/>
          </rPr>
          <t>jeweils Code-Nr. für entsprechendes Futtermittel eintragen!</t>
        </r>
        <r>
          <rPr>
            <sz val="8"/>
            <color indexed="81"/>
            <rFont val="Tahoma"/>
            <family val="2"/>
          </rPr>
          <t xml:space="preserve">
</t>
        </r>
      </text>
    </comment>
    <comment ref="J32"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3" authorId="0">
      <text>
        <r>
          <rPr>
            <b/>
            <sz val="8"/>
            <color indexed="81"/>
            <rFont val="Tahoma"/>
            <family val="2"/>
          </rPr>
          <t>jeweils Code-Nr. für entsprechendes Futtermittel eintragen!</t>
        </r>
        <r>
          <rPr>
            <sz val="8"/>
            <color indexed="81"/>
            <rFont val="Tahoma"/>
            <family val="2"/>
          </rPr>
          <t xml:space="preserve">
</t>
        </r>
      </text>
    </comment>
    <comment ref="J33"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4" authorId="0">
      <text>
        <r>
          <rPr>
            <b/>
            <sz val="8"/>
            <color indexed="81"/>
            <rFont val="Tahoma"/>
            <family val="2"/>
          </rPr>
          <t>jeweils Code-Nr. für entsprechendes Futtermittel eintragen!</t>
        </r>
        <r>
          <rPr>
            <sz val="8"/>
            <color indexed="81"/>
            <rFont val="Tahoma"/>
            <family val="2"/>
          </rPr>
          <t xml:space="preserve">
</t>
        </r>
      </text>
    </comment>
    <comment ref="J34"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5" authorId="0">
      <text>
        <r>
          <rPr>
            <b/>
            <sz val="8"/>
            <color indexed="81"/>
            <rFont val="Tahoma"/>
            <family val="2"/>
          </rPr>
          <t>jeweils Code-Nr. für entsprechendes Futtermittel eintragen!</t>
        </r>
        <r>
          <rPr>
            <sz val="8"/>
            <color indexed="81"/>
            <rFont val="Tahoma"/>
            <family val="2"/>
          </rPr>
          <t xml:space="preserve">
</t>
        </r>
      </text>
    </comment>
    <comment ref="J35"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C36" authorId="0">
      <text>
        <r>
          <rPr>
            <b/>
            <sz val="8"/>
            <color indexed="81"/>
            <rFont val="Tahoma"/>
            <family val="2"/>
          </rPr>
          <t>jeweils Code-Nr. für entsprechendes Futtermittel eintragen!</t>
        </r>
        <r>
          <rPr>
            <sz val="8"/>
            <color indexed="81"/>
            <rFont val="Tahoma"/>
            <family val="2"/>
          </rPr>
          <t xml:space="preserve">
</t>
        </r>
      </text>
    </comment>
    <comment ref="J36" authorId="0">
      <text>
        <r>
          <rPr>
            <b/>
            <sz val="8"/>
            <color indexed="81"/>
            <rFont val="Tahoma"/>
            <family val="2"/>
          </rPr>
          <t>inklusive der in Anspruch genommenen Ausgleichszahlungen für UL-, KULAP, benacht. Gebiet, Wasserschutzgebiet, aber ohne entkoppelte EU-Ausgleichszahlungen</t>
        </r>
        <r>
          <rPr>
            <sz val="8"/>
            <color indexed="81"/>
            <rFont val="Tahoma"/>
            <family val="2"/>
          </rPr>
          <t xml:space="preserve">
</t>
        </r>
      </text>
    </comment>
    <comment ref="D38" authorId="1">
      <text>
        <r>
          <rPr>
            <b/>
            <sz val="8"/>
            <color indexed="81"/>
            <rFont val="Tahoma"/>
            <family val="2"/>
          </rPr>
          <t>Menge: nur Kraftfutter im engeren Sinne</t>
        </r>
        <r>
          <rPr>
            <sz val="8"/>
            <color indexed="81"/>
            <rFont val="Tahoma"/>
            <family val="2"/>
          </rPr>
          <t xml:space="preserve">
</t>
        </r>
      </text>
    </comment>
    <comment ref="K41" authorId="2">
      <text>
        <r>
          <rPr>
            <b/>
            <sz val="8"/>
            <color indexed="81"/>
            <rFont val="Tahoma"/>
            <family val="2"/>
          </rPr>
          <t>Zelle nicht überschreiben!!!</t>
        </r>
        <r>
          <rPr>
            <sz val="8"/>
            <color indexed="81"/>
            <rFont val="Tahoma"/>
            <family val="2"/>
          </rPr>
          <t xml:space="preserve">
</t>
        </r>
      </text>
    </comment>
  </commentList>
</comments>
</file>

<file path=xl/comments6.xml><?xml version="1.0" encoding="utf-8"?>
<comments xmlns="http://schemas.openxmlformats.org/spreadsheetml/2006/main">
  <authors>
    <author>SMUL</author>
  </authors>
  <commentList>
    <comment ref="B6" authorId="0">
      <text>
        <r>
          <rPr>
            <b/>
            <sz val="8"/>
            <color indexed="81"/>
            <rFont val="Tahoma"/>
            <family val="2"/>
          </rPr>
          <t>lt. Molkereiabrechnung bei natürlichen Inhaltsstoffen</t>
        </r>
      </text>
    </comment>
    <comment ref="B7" authorId="0">
      <text>
        <r>
          <rPr>
            <b/>
            <sz val="8"/>
            <color indexed="81"/>
            <rFont val="Tahoma"/>
            <family val="2"/>
          </rPr>
          <t xml:space="preserve">lt. Molkereiabrechnung </t>
        </r>
      </text>
    </comment>
    <comment ref="B8" authorId="0">
      <text>
        <r>
          <rPr>
            <b/>
            <sz val="8"/>
            <color indexed="81"/>
            <rFont val="Tahoma"/>
            <family val="2"/>
          </rPr>
          <t xml:space="preserve">lt. Molkereiabrechnung </t>
        </r>
      </text>
    </comment>
    <comment ref="B10" authorId="0">
      <text>
        <r>
          <rPr>
            <b/>
            <sz val="8"/>
            <color indexed="81"/>
            <rFont val="Tahoma"/>
            <family val="2"/>
          </rPr>
          <t xml:space="preserve">lt. Molkereiabrechnung </t>
        </r>
      </text>
    </comment>
    <comment ref="B12" authorId="0">
      <text>
        <r>
          <rPr>
            <b/>
            <sz val="8"/>
            <color indexed="81"/>
            <rFont val="Tahoma"/>
            <family val="2"/>
          </rPr>
          <t xml:space="preserve">lt. Molkereiabrechnung </t>
        </r>
      </text>
    </comment>
    <comment ref="B13" authorId="0">
      <text>
        <r>
          <rPr>
            <b/>
            <sz val="8"/>
            <color indexed="81"/>
            <rFont val="Tahoma"/>
            <family val="2"/>
          </rPr>
          <t xml:space="preserve">lt. Molkereiabrechnung </t>
        </r>
      </text>
    </comment>
    <comment ref="B14" authorId="0">
      <text>
        <r>
          <rPr>
            <b/>
            <sz val="8"/>
            <color indexed="81"/>
            <rFont val="Tahoma"/>
            <family val="2"/>
          </rPr>
          <t>Ergebnisse des letzten MLP-Jahresabschlusses oder besser korrigiert auf Zeitraum der wirtschaftlichen Abrechnung (BZA)</t>
        </r>
        <r>
          <rPr>
            <sz val="8"/>
            <color indexed="81"/>
            <rFont val="Tahoma"/>
            <family val="2"/>
          </rPr>
          <t xml:space="preserve">
</t>
        </r>
      </text>
    </comment>
    <comment ref="D15" authorId="0">
      <text>
        <r>
          <rPr>
            <b/>
            <sz val="8"/>
            <color indexed="81"/>
            <rFont val="Tahoma"/>
            <family val="2"/>
          </rPr>
          <t>automatisch aus S4 berechnet!</t>
        </r>
        <r>
          <rPr>
            <sz val="8"/>
            <color indexed="81"/>
            <rFont val="Tahoma"/>
            <family val="2"/>
          </rPr>
          <t xml:space="preserve">
</t>
        </r>
      </text>
    </comment>
    <comment ref="D21" authorId="0">
      <text>
        <r>
          <rPr>
            <b/>
            <sz val="8"/>
            <color indexed="81"/>
            <rFont val="Tahoma"/>
            <family val="2"/>
          </rPr>
          <t>automatisch aus S4 berechnet!</t>
        </r>
        <r>
          <rPr>
            <sz val="8"/>
            <color indexed="81"/>
            <rFont val="Tahoma"/>
            <family val="2"/>
          </rPr>
          <t xml:space="preserve">
</t>
        </r>
      </text>
    </comment>
  </commentList>
</comments>
</file>

<file path=xl/comments7.xml><?xml version="1.0" encoding="utf-8"?>
<comments xmlns="http://schemas.openxmlformats.org/spreadsheetml/2006/main">
  <authors>
    <author>b03sacma</author>
  </authors>
  <commentList>
    <comment ref="B14" authorId="0">
      <text>
        <r>
          <rPr>
            <b/>
            <sz val="8"/>
            <color indexed="81"/>
            <rFont val="Tahoma"/>
            <family val="2"/>
          </rPr>
          <t>nur Schlachtkühe eintragen; verkaufte Kühe zur Zucht in Zelle B14 eintragen!</t>
        </r>
        <r>
          <rPr>
            <sz val="8"/>
            <color indexed="81"/>
            <rFont val="Tahoma"/>
            <family val="2"/>
          </rPr>
          <t xml:space="preserve">
</t>
        </r>
      </text>
    </comment>
    <comment ref="B15" authorId="0">
      <text>
        <r>
          <rPr>
            <b/>
            <sz val="8"/>
            <color indexed="81"/>
            <rFont val="Tahoma"/>
            <family val="2"/>
          </rPr>
          <t>hier auch verkaufte Jungkühe eintragen, hat Bedeutung für die Reproduktionsrate</t>
        </r>
        <r>
          <rPr>
            <sz val="8"/>
            <color indexed="81"/>
            <rFont val="Tahoma"/>
            <family val="2"/>
          </rPr>
          <t xml:space="preserve">
</t>
        </r>
      </text>
    </comment>
    <comment ref="E15" authorId="0">
      <text>
        <r>
          <rPr>
            <b/>
            <sz val="8"/>
            <color indexed="81"/>
            <rFont val="Tahoma"/>
            <family val="2"/>
          </rPr>
          <t>hier auch verkaufte Jungkühe eintragen, hat Bedeutung für die Reproduktionsrate</t>
        </r>
        <r>
          <rPr>
            <sz val="8"/>
            <color indexed="81"/>
            <rFont val="Tahoma"/>
            <family val="2"/>
          </rPr>
          <t xml:space="preserve">
</t>
        </r>
      </text>
    </comment>
    <comment ref="H15" authorId="0">
      <text>
        <r>
          <rPr>
            <b/>
            <sz val="8"/>
            <color indexed="81"/>
            <rFont val="Tahoma"/>
            <family val="2"/>
          </rPr>
          <t>hier auch verkaufte Jungkühe eintragen, hat Bedeutung für die Reproduktionsrate</t>
        </r>
        <r>
          <rPr>
            <sz val="8"/>
            <color indexed="81"/>
            <rFont val="Tahoma"/>
            <family val="2"/>
          </rPr>
          <t xml:space="preserve">
</t>
        </r>
      </text>
    </comment>
    <comment ref="K15" authorId="0">
      <text>
        <r>
          <rPr>
            <b/>
            <sz val="8"/>
            <color indexed="81"/>
            <rFont val="Tahoma"/>
            <family val="2"/>
          </rPr>
          <t>hier auch verkaufte Jungkühe eintragen, hat Bedeutung für die Reproduktionsrate</t>
        </r>
        <r>
          <rPr>
            <sz val="8"/>
            <color indexed="81"/>
            <rFont val="Tahoma"/>
            <family val="2"/>
          </rPr>
          <t xml:space="preserve">
</t>
        </r>
      </text>
    </comment>
    <comment ref="A17" authorId="0">
      <text>
        <r>
          <rPr>
            <b/>
            <sz val="8"/>
            <color indexed="81"/>
            <rFont val="Tahoma"/>
            <family val="2"/>
          </rPr>
          <t>hier z. B. Mutterkühe u. Mastrinder eintragen, sofern diese zur Abrechnungseinheit gerechnet werden</t>
        </r>
        <r>
          <rPr>
            <sz val="8"/>
            <color indexed="81"/>
            <rFont val="Tahoma"/>
            <family val="2"/>
          </rPr>
          <t xml:space="preserve">
</t>
        </r>
      </text>
    </comment>
  </commentList>
</comments>
</file>

<file path=xl/comments8.xml><?xml version="1.0" encoding="utf-8"?>
<comments xmlns="http://schemas.openxmlformats.org/spreadsheetml/2006/main">
  <authors>
    <author>b03sacma</author>
    <author>SMUL</author>
  </authors>
  <commentList>
    <comment ref="D11" authorId="0">
      <text>
        <r>
          <rPr>
            <b/>
            <sz val="8"/>
            <color indexed="81"/>
            <rFont val="Tahoma"/>
            <family val="2"/>
          </rPr>
          <t>tatsächlichen Personalaufwand einschließlich Lohnnebenkosten eintragen</t>
        </r>
        <r>
          <rPr>
            <sz val="8"/>
            <color indexed="81"/>
            <rFont val="Tahoma"/>
            <family val="2"/>
          </rPr>
          <t xml:space="preserve">
</t>
        </r>
      </text>
    </comment>
    <comment ref="E11" authorId="1">
      <text>
        <r>
          <rPr>
            <b/>
            <sz val="8"/>
            <color indexed="81"/>
            <rFont val="Tahoma"/>
            <family val="2"/>
          </rPr>
          <t>Personalaufwand (fremd) abzüglich Lohnkostenzuschüsse</t>
        </r>
      </text>
    </comment>
    <comment ref="C12" authorId="1">
      <text>
        <r>
          <rPr>
            <b/>
            <sz val="8"/>
            <color indexed="81"/>
            <rFont val="Tahoma"/>
            <family val="2"/>
          </rPr>
          <t>Umlageschlüssel Berufsgenossenschaft: 
10% Tierproduktion / 90% Pflanzenproduktion</t>
        </r>
        <r>
          <rPr>
            <sz val="8"/>
            <color indexed="81"/>
            <rFont val="Tahoma"/>
            <family val="2"/>
          </rPr>
          <t xml:space="preserve">
</t>
        </r>
      </text>
    </comment>
    <comment ref="D15" authorId="0">
      <text>
        <r>
          <rPr>
            <b/>
            <sz val="8"/>
            <color indexed="81"/>
            <rFont val="Tahoma"/>
            <family val="2"/>
          </rPr>
          <t>tatsächliche Treibstoffkosten eintragen!</t>
        </r>
        <r>
          <rPr>
            <sz val="8"/>
            <color indexed="81"/>
            <rFont val="Tahoma"/>
            <family val="2"/>
          </rPr>
          <t xml:space="preserve">
</t>
        </r>
      </text>
    </comment>
    <comment ref="E15" authorId="1">
      <text>
        <r>
          <rPr>
            <b/>
            <sz val="8"/>
            <color indexed="81"/>
            <rFont val="Tahoma"/>
            <family val="2"/>
          </rPr>
          <t>Treibstoffkosten abzüglich Agrardieselerstattung</t>
        </r>
        <r>
          <rPr>
            <sz val="8"/>
            <color indexed="81"/>
            <rFont val="Tahoma"/>
            <family val="2"/>
          </rPr>
          <t xml:space="preserve">
</t>
        </r>
      </text>
    </comment>
    <comment ref="C31" authorId="1">
      <text>
        <r>
          <rPr>
            <b/>
            <sz val="8"/>
            <color indexed="81"/>
            <rFont val="Tahoma"/>
            <family val="2"/>
          </rPr>
          <t>Zuteilung der Zinsen auf die einzelnen Zweige nach Möglichkeit nach den Anschaffungs- und Herstellungskosten</t>
        </r>
        <r>
          <rPr>
            <sz val="8"/>
            <color indexed="81"/>
            <rFont val="Tahoma"/>
            <family val="2"/>
          </rPr>
          <t xml:space="preserve">
</t>
        </r>
      </text>
    </comment>
    <comment ref="F31" authorId="1">
      <text>
        <r>
          <rPr>
            <b/>
            <sz val="8"/>
            <color indexed="81"/>
            <rFont val="Tahoma"/>
            <family val="2"/>
          </rPr>
          <t>Zuteilung der Zinsen auf die einzelnen Zweige nach Möglichkeit nach den Anschaffungs- und Herstellungskosten</t>
        </r>
        <r>
          <rPr>
            <sz val="8"/>
            <color indexed="81"/>
            <rFont val="Tahoma"/>
            <family val="2"/>
          </rPr>
          <t xml:space="preserve">
</t>
        </r>
      </text>
    </comment>
  </commentList>
</comments>
</file>

<file path=xl/comments9.xml><?xml version="1.0" encoding="utf-8"?>
<comments xmlns="http://schemas.openxmlformats.org/spreadsheetml/2006/main">
  <authors>
    <author>SMUL</author>
    <author>b03sacma</author>
    <author>IT Admin</author>
    <author>b03dieka</author>
  </authors>
  <commentList>
    <comment ref="H1" authorId="0">
      <text>
        <r>
          <rPr>
            <b/>
            <sz val="8"/>
            <color indexed="81"/>
            <rFont val="Tahoma"/>
            <family val="2"/>
          </rPr>
          <t>Bitte unbedingt ausfüllen, wenn Aufteilung der Erlöse u. Kosten über BMVEL-Abschluss erfolgt</t>
        </r>
        <r>
          <rPr>
            <sz val="8"/>
            <color indexed="81"/>
            <rFont val="Tahoma"/>
            <family val="2"/>
          </rPr>
          <t xml:space="preserve">
</t>
        </r>
      </text>
    </comment>
    <comment ref="B6" authorId="0">
      <text>
        <r>
          <rPr>
            <b/>
            <sz val="8"/>
            <color indexed="81"/>
            <rFont val="Tahoma"/>
            <family val="2"/>
          </rPr>
          <t>an Molkereien u. im Direktabsatz verkaufte Milch</t>
        </r>
        <r>
          <rPr>
            <sz val="8"/>
            <color indexed="81"/>
            <rFont val="Tahoma"/>
            <family val="2"/>
          </rPr>
          <t xml:space="preserve">
</t>
        </r>
      </text>
    </comment>
    <comment ref="I6" authorId="0">
      <text>
        <r>
          <rPr>
            <b/>
            <sz val="8"/>
            <color indexed="81"/>
            <rFont val="Tahoma"/>
            <family val="2"/>
          </rPr>
          <t>Summe Umsatzerlöse PP; einschließlich bewertetem IU Kraftfutter aus S7, der automatisch eingefügt wird, weitere Erlöse hinzuaddieren!</t>
        </r>
        <r>
          <rPr>
            <sz val="8"/>
            <color indexed="81"/>
            <rFont val="Tahoma"/>
            <family val="2"/>
          </rPr>
          <t xml:space="preserve">
</t>
        </r>
      </text>
    </comment>
    <comment ref="J6" authorId="1">
      <text>
        <r>
          <rPr>
            <b/>
            <sz val="8"/>
            <color indexed="81"/>
            <rFont val="Tahoma"/>
            <family val="2"/>
          </rPr>
          <t>IU Kraftfutter als Leistung verbuchen!</t>
        </r>
        <r>
          <rPr>
            <sz val="8"/>
            <color indexed="81"/>
            <rFont val="Tahoma"/>
            <family val="2"/>
          </rPr>
          <t xml:space="preserve">
</t>
        </r>
      </text>
    </comment>
    <comment ref="N6" authorId="0">
      <text>
        <r>
          <rPr>
            <b/>
            <sz val="8"/>
            <color indexed="81"/>
            <rFont val="Tahoma"/>
            <family val="2"/>
          </rPr>
          <t>Anteil der Erlöse PP, die dem Marktfruchtbau zuzurechnen sind; einschl. IU Kraftfutter</t>
        </r>
        <r>
          <rPr>
            <sz val="8"/>
            <color indexed="81"/>
            <rFont val="Tahoma"/>
            <family val="2"/>
          </rPr>
          <t xml:space="preserve">
</t>
        </r>
      </text>
    </comment>
    <comment ref="B7" authorId="0">
      <text>
        <r>
          <rPr>
            <b/>
            <sz val="8"/>
            <color indexed="81"/>
            <rFont val="Tahoma"/>
            <family val="2"/>
          </rPr>
          <t xml:space="preserve">Milch, die </t>
        </r>
        <r>
          <rPr>
            <b/>
            <u/>
            <sz val="8"/>
            <color indexed="81"/>
            <rFont val="Tahoma"/>
            <family val="2"/>
          </rPr>
          <t>außerhalb</t>
        </r>
        <r>
          <rPr>
            <b/>
            <sz val="8"/>
            <color indexed="81"/>
            <rFont val="Tahoma"/>
            <family val="2"/>
          </rPr>
          <t xml:space="preserve"> der Abrechnungseinheit verwendet wird: im Haushalt- mit durchschnittlichem Milchpreis bewerten; Futtermilch mit Höhe der Direktkosten bewerten</t>
        </r>
        <r>
          <rPr>
            <sz val="8"/>
            <color indexed="81"/>
            <rFont val="Tahoma"/>
            <family val="2"/>
          </rPr>
          <t xml:space="preserve">
</t>
        </r>
      </text>
    </comment>
    <comment ref="I8" authorId="0">
      <text>
        <r>
          <rPr>
            <b/>
            <sz val="8"/>
            <color indexed="81"/>
            <rFont val="Tahoma"/>
            <family val="2"/>
          </rPr>
          <t>Zuteilung der Zuschüsse und Zulagen über S11 möglich!</t>
        </r>
      </text>
    </comment>
    <comment ref="J8" authorId="0">
      <text>
        <r>
          <rPr>
            <b/>
            <sz val="8"/>
            <color indexed="81"/>
            <rFont val="Tahoma"/>
            <family val="2"/>
          </rPr>
          <t>Zuteilung der Zuschüsse und Zulagen über S11 möglich!</t>
        </r>
      </text>
    </comment>
    <comment ref="B10" authorId="0">
      <text>
        <r>
          <rPr>
            <b/>
            <sz val="8"/>
            <color indexed="81"/>
            <rFont val="Tahoma"/>
            <family val="2"/>
          </rPr>
          <t>z. B. Verkauf von Zuchttieren, ausgemästeten Rindern, keine ausgemästeten Schlachtkühe</t>
        </r>
        <r>
          <rPr>
            <sz val="8"/>
            <color indexed="81"/>
            <rFont val="Tahoma"/>
            <family val="2"/>
          </rPr>
          <t xml:space="preserve">
</t>
        </r>
      </text>
    </comment>
    <comment ref="B12" authorId="0">
      <text>
        <r>
          <rPr>
            <b/>
            <sz val="8"/>
            <color indexed="10"/>
            <rFont val="Tahoma"/>
            <family val="2"/>
          </rPr>
          <t>Übernahme aus S11, ohne entkoppelte Betriebsprämien!</t>
        </r>
      </text>
    </comment>
    <comment ref="C12" authorId="0">
      <text>
        <r>
          <rPr>
            <b/>
            <sz val="8"/>
            <color indexed="81"/>
            <rFont val="Tahoma"/>
            <family val="2"/>
          </rPr>
          <t>Zuteilung der Zuschüsse und Zulagen über S11 möglich!</t>
        </r>
      </text>
    </comment>
    <comment ref="B13" authorId="0">
      <text>
        <r>
          <rPr>
            <b/>
            <sz val="8"/>
            <color indexed="81"/>
            <rFont val="Tahoma"/>
            <family val="2"/>
          </rPr>
          <t>sonstige Leistungen/Einnahmen der Abrechnungseinheit</t>
        </r>
        <r>
          <rPr>
            <sz val="8"/>
            <color indexed="81"/>
            <rFont val="Tahoma"/>
            <family val="2"/>
          </rPr>
          <t xml:space="preserve">
</t>
        </r>
      </text>
    </comment>
    <comment ref="B14" authorId="0">
      <text>
        <r>
          <rPr>
            <b/>
            <sz val="8"/>
            <color indexed="81"/>
            <rFont val="Tahoma"/>
            <family val="2"/>
          </rPr>
          <t>nur wenn dieser verkauft oder mit anderer Abrechnungseinheit finanziell abgerechnet wird</t>
        </r>
        <r>
          <rPr>
            <sz val="8"/>
            <color indexed="81"/>
            <rFont val="Tahoma"/>
            <family val="2"/>
          </rPr>
          <t xml:space="preserve">
</t>
        </r>
      </text>
    </comment>
    <comment ref="M15" authorId="0">
      <text>
        <r>
          <rPr>
            <b/>
            <sz val="8"/>
            <color indexed="81"/>
            <rFont val="Tahoma"/>
            <family val="2"/>
          </rPr>
          <t>Umlageschlüssel Berufsgenossenschaft Pflanzenproduktion nach Fläche</t>
        </r>
        <r>
          <rPr>
            <sz val="8"/>
            <color indexed="81"/>
            <rFont val="Tahoma"/>
            <family val="2"/>
          </rPr>
          <t xml:space="preserve">
</t>
        </r>
      </text>
    </comment>
    <comment ref="N15" authorId="0">
      <text>
        <r>
          <rPr>
            <b/>
            <sz val="8"/>
            <color indexed="81"/>
            <rFont val="Tahoma"/>
            <family val="2"/>
          </rPr>
          <t>Umlageschlüssel Berufsgenossenschaft Pflanzenproduktion nach Fläche</t>
        </r>
        <r>
          <rPr>
            <sz val="8"/>
            <color indexed="81"/>
            <rFont val="Tahoma"/>
            <family val="2"/>
          </rPr>
          <t xml:space="preserve">
</t>
        </r>
      </text>
    </comment>
    <comment ref="B17" authorId="0">
      <text>
        <r>
          <rPr>
            <b/>
            <sz val="8"/>
            <color indexed="81"/>
            <rFont val="Tahoma"/>
            <family val="2"/>
          </rPr>
          <t>wenn möglich: einschließlich Kosten für bestandseigenen Besamer</t>
        </r>
        <r>
          <rPr>
            <sz val="8"/>
            <color indexed="81"/>
            <rFont val="Tahoma"/>
            <family val="2"/>
          </rPr>
          <t xml:space="preserve">
</t>
        </r>
      </text>
    </comment>
    <comment ref="B18" authorId="0">
      <text>
        <r>
          <rPr>
            <b/>
            <sz val="8"/>
            <color indexed="81"/>
            <rFont val="Tahoma"/>
            <family val="2"/>
          </rPr>
          <t>wenn möglich: einschließlich Kosten für bestandseigenen Tierarzt</t>
        </r>
        <r>
          <rPr>
            <sz val="8"/>
            <color indexed="81"/>
            <rFont val="Tahoma"/>
            <family val="2"/>
          </rPr>
          <t xml:space="preserve">
</t>
        </r>
      </text>
    </comment>
    <comment ref="B20" authorId="0">
      <text>
        <r>
          <rPr>
            <b/>
            <sz val="8"/>
            <color indexed="81"/>
            <rFont val="Tahoma"/>
            <family val="2"/>
          </rPr>
          <t>Beiträge LKV, RZV; Klauenpflege, Reinigungs- u. Desinfektionsmittel, Stroh als Einstreu; sonstige nicht zuordenbare Direktkosten</t>
        </r>
      </text>
    </comment>
    <comment ref="B22" authorId="0">
      <text>
        <r>
          <rPr>
            <b/>
            <sz val="8"/>
            <color indexed="81"/>
            <rFont val="Tahoma"/>
            <family val="2"/>
          </rPr>
          <t>Übernahme von S4</t>
        </r>
        <r>
          <rPr>
            <sz val="8"/>
            <color indexed="81"/>
            <rFont val="Tahoma"/>
            <family val="2"/>
          </rPr>
          <t xml:space="preserve">
</t>
        </r>
      </text>
    </comment>
    <comment ref="I22" authorId="0">
      <text>
        <r>
          <rPr>
            <b/>
            <sz val="8"/>
            <color indexed="81"/>
            <rFont val="Tahoma"/>
            <family val="2"/>
          </rPr>
          <t>Umlageschlüssel Berufsgenossenschaft: 
25% Tierproduktion / 75% Pflanzenproduktion</t>
        </r>
        <r>
          <rPr>
            <sz val="8"/>
            <color indexed="81"/>
            <rFont val="Tahoma"/>
            <family val="2"/>
          </rPr>
          <t xml:space="preserve">
</t>
        </r>
      </text>
    </comment>
    <comment ref="M22" authorId="0">
      <text>
        <r>
          <rPr>
            <b/>
            <sz val="8"/>
            <color indexed="81"/>
            <rFont val="Tahoma"/>
            <family val="2"/>
          </rPr>
          <t>Umlageschlüssel Berufsgenossenschaft Pflanzenproduktion nach Fläche</t>
        </r>
        <r>
          <rPr>
            <sz val="8"/>
            <color indexed="81"/>
            <rFont val="Tahoma"/>
            <family val="2"/>
          </rPr>
          <t xml:space="preserve">
</t>
        </r>
      </text>
    </comment>
    <comment ref="N22" authorId="0">
      <text>
        <r>
          <rPr>
            <b/>
            <sz val="8"/>
            <color indexed="81"/>
            <rFont val="Tahoma"/>
            <family val="2"/>
          </rPr>
          <t>Umlageschlüssel Berufsgenossenschaft Pflanzenproduktion nach Fläche</t>
        </r>
        <r>
          <rPr>
            <sz val="8"/>
            <color indexed="81"/>
            <rFont val="Tahoma"/>
            <family val="2"/>
          </rPr>
          <t xml:space="preserve">
</t>
        </r>
      </text>
    </comment>
    <comment ref="B23" authorId="0">
      <text>
        <r>
          <rPr>
            <b/>
            <sz val="8"/>
            <color indexed="81"/>
            <rFont val="Tahoma"/>
            <family val="2"/>
          </rPr>
          <t>Übernahme von S4</t>
        </r>
        <r>
          <rPr>
            <sz val="8"/>
            <color indexed="81"/>
            <rFont val="Tahoma"/>
            <family val="2"/>
          </rPr>
          <t xml:space="preserve">
</t>
        </r>
      </text>
    </comment>
    <comment ref="B24" authorId="0">
      <text>
        <r>
          <rPr>
            <b/>
            <sz val="8"/>
            <color indexed="81"/>
            <rFont val="Tahoma"/>
            <family val="2"/>
          </rPr>
          <t>Übernahme von S4</t>
        </r>
        <r>
          <rPr>
            <sz val="8"/>
            <color indexed="81"/>
            <rFont val="Tahoma"/>
            <family val="2"/>
          </rPr>
          <t xml:space="preserve">
</t>
        </r>
      </text>
    </comment>
    <comment ref="B25" authorId="0">
      <text>
        <r>
          <rPr>
            <b/>
            <sz val="8"/>
            <color indexed="81"/>
            <rFont val="Tahoma"/>
            <family val="2"/>
          </rPr>
          <t>Übernahme aus S4 und oder GF-Kostenberechnung der Spalten H bis P</t>
        </r>
        <r>
          <rPr>
            <sz val="8"/>
            <color indexed="81"/>
            <rFont val="Tahoma"/>
            <family val="2"/>
          </rPr>
          <t xml:space="preserve">
</t>
        </r>
      </text>
    </comment>
    <comment ref="A29" authorId="2">
      <text>
        <r>
          <rPr>
            <b/>
            <sz val="8"/>
            <color indexed="81"/>
            <rFont val="Tahoma"/>
            <family val="2"/>
          </rPr>
          <t>Sind die "Arbeitserledigungskosten" nicht über eine Kostenstellenrechnung bereits zugeteilt, kann S10, Tab. II/11 verwendet werden!</t>
        </r>
      </text>
    </comment>
    <comment ref="B29" authorId="0">
      <text>
        <r>
          <rPr>
            <b/>
            <sz val="8"/>
            <color indexed="81"/>
            <rFont val="Tahoma"/>
            <family val="2"/>
          </rPr>
          <t>Personalkosten einschließlich aller Lohnnebenkosten abzüglich von Lohnkostenzuschüssen</t>
        </r>
      </text>
    </comment>
    <comment ref="B30" authorId="0">
      <text>
        <r>
          <rPr>
            <b/>
            <sz val="8"/>
            <color indexed="81"/>
            <rFont val="Tahoma"/>
            <family val="2"/>
          </rPr>
          <t>Bewertung der eingesetzten bisher nicht entlohnten Arbeitszeit z. B. von Familien-AK; Berechnung über S5 (oder S3)</t>
        </r>
      </text>
    </comment>
    <comment ref="B31" authorId="0">
      <text>
        <r>
          <rPr>
            <b/>
            <sz val="8"/>
            <color indexed="81"/>
            <rFont val="Tahoma"/>
            <family val="2"/>
          </rPr>
          <t>Umlageschlüssel Berufsgenossenschaft: 
25% Tierproduktion / 75% Pflanzenproduktion</t>
        </r>
        <r>
          <rPr>
            <sz val="8"/>
            <color indexed="81"/>
            <rFont val="Tahoma"/>
            <family val="2"/>
          </rPr>
          <t xml:space="preserve">
</t>
        </r>
      </text>
    </comment>
    <comment ref="B32" authorId="0">
      <text>
        <r>
          <rPr>
            <b/>
            <sz val="8"/>
            <color indexed="81"/>
            <rFont val="Tahoma"/>
            <family val="2"/>
          </rPr>
          <t>Differenz aus Kosten für in Anspruch genommene Lohnarbeit sowie Einnahmen geleisteter Lohnarbeit, die der Abrechnungseinheit zuzurechnen sind</t>
        </r>
        <r>
          <rPr>
            <sz val="8"/>
            <color indexed="81"/>
            <rFont val="Tahoma"/>
            <family val="2"/>
          </rPr>
          <t xml:space="preserve">
</t>
        </r>
      </text>
    </comment>
    <comment ref="I37" authorId="3">
      <text>
        <r>
          <rPr>
            <b/>
            <sz val="8"/>
            <color indexed="81"/>
            <rFont val="Tahoma"/>
            <family val="2"/>
          </rPr>
          <t>Pacht in Zelle J37 eingeben
Pachtansatz in Zelle K37 eingeben</t>
        </r>
        <r>
          <rPr>
            <sz val="8"/>
            <color indexed="81"/>
            <rFont val="Tahoma"/>
            <family val="2"/>
          </rPr>
          <t xml:space="preserve">
</t>
        </r>
      </text>
    </comment>
    <comment ref="A40" authorId="2">
      <text>
        <r>
          <rPr>
            <b/>
            <sz val="8"/>
            <color indexed="81"/>
            <rFont val="Tahoma"/>
            <family val="2"/>
          </rPr>
          <t>Sind die "Gebäudekosten" nicht über eine Kostenstellenrechnung bereits zugeteilt, kann S10, Tab. II/11 verwendet werden!</t>
        </r>
      </text>
    </comment>
    <comment ref="I45" authorId="0">
      <text>
        <r>
          <rPr>
            <b/>
            <sz val="8"/>
            <color indexed="81"/>
            <rFont val="Tahoma"/>
            <family val="2"/>
          </rPr>
          <t>bei Vorliegen einer betrieblichen Kostenstellenrechnung sind hier anteilig die Kosten der Hilfskostenstelle "Leitung/Verwaltung" zu verbuchen</t>
        </r>
        <r>
          <rPr>
            <sz val="8"/>
            <color indexed="81"/>
            <rFont val="Tahoma"/>
            <family val="2"/>
          </rPr>
          <t xml:space="preserve">
</t>
        </r>
      </text>
    </comment>
    <comment ref="A46" authorId="2">
      <text>
        <r>
          <rPr>
            <b/>
            <sz val="8"/>
            <color indexed="81"/>
            <rFont val="Tahoma"/>
            <family val="2"/>
          </rPr>
          <t>Sind die "Sonstigen Kosten" nicht über eine Kostenstellenrechnung bereits zugeteilt, kann S10, Tab. II/11 verwendet werden!</t>
        </r>
      </text>
    </comment>
    <comment ref="B46" authorId="0">
      <text>
        <r>
          <rPr>
            <b/>
            <sz val="8"/>
            <color indexed="81"/>
            <rFont val="Tahoma"/>
            <family val="2"/>
          </rPr>
          <t>anteilig betriebsbedingte Beiträge und Gebühren</t>
        </r>
        <r>
          <rPr>
            <sz val="8"/>
            <color indexed="81"/>
            <rFont val="Tahoma"/>
            <family val="2"/>
          </rPr>
          <t xml:space="preserve">
</t>
        </r>
      </text>
    </comment>
    <comment ref="I46" authorId="0">
      <text>
        <r>
          <rPr>
            <b/>
            <sz val="8"/>
            <color indexed="81"/>
            <rFont val="Tahoma"/>
            <family val="2"/>
          </rPr>
          <t>bei Vorliegen einer betrieblichen Kostenstellenrechnung sind hier anteilig die Kosten der Hilfskostenstellen "Bereichsgemeinkosten", "Betriebsgemeinkosten" und "Werkstatt" zu verbuchen</t>
        </r>
        <r>
          <rPr>
            <sz val="8"/>
            <color indexed="81"/>
            <rFont val="Tahoma"/>
            <family val="2"/>
          </rPr>
          <t xml:space="preserve">
</t>
        </r>
      </text>
    </comment>
    <comment ref="B47" authorId="0">
      <text>
        <r>
          <rPr>
            <b/>
            <sz val="8"/>
            <color indexed="81"/>
            <rFont val="Tahoma"/>
            <family val="2"/>
          </rPr>
          <t>anteilig Betriebsversicherung, die nicht direkt der Milchproduktion zugeordnet werden können</t>
        </r>
        <r>
          <rPr>
            <sz val="8"/>
            <color indexed="81"/>
            <rFont val="Tahoma"/>
            <family val="2"/>
          </rPr>
          <t xml:space="preserve">
</t>
        </r>
      </text>
    </comment>
    <comment ref="I47" authorId="0">
      <text>
        <r>
          <rPr>
            <b/>
            <sz val="8"/>
            <color indexed="81"/>
            <rFont val="Tahoma"/>
            <family val="2"/>
          </rPr>
          <t>Saldo aus Zinszahlungen und Zinserträgen;
Zuteilung der Zinsen auf die einzelnen Zweige nach Möglichkeit nach den Anschaffungs- und Herstellungskosten</t>
        </r>
        <r>
          <rPr>
            <sz val="8"/>
            <color indexed="81"/>
            <rFont val="Tahoma"/>
            <family val="2"/>
          </rPr>
          <t xml:space="preserve">
</t>
        </r>
      </text>
    </comment>
    <comment ref="B48" authorId="0">
      <text>
        <r>
          <rPr>
            <b/>
            <sz val="8"/>
            <color indexed="81"/>
            <rFont val="Tahoma"/>
            <family val="2"/>
          </rPr>
          <t>anteilig betriebliche Buchführung und Beratung</t>
        </r>
        <r>
          <rPr>
            <sz val="8"/>
            <color indexed="81"/>
            <rFont val="Tahoma"/>
            <family val="2"/>
          </rPr>
          <t xml:space="preserve">
</t>
        </r>
      </text>
    </comment>
    <comment ref="B49" authorId="0">
      <text>
        <r>
          <rPr>
            <b/>
            <sz val="8"/>
            <color indexed="81"/>
            <rFont val="Tahoma"/>
            <family val="2"/>
          </rPr>
          <t>bei Vorliegen einer betrieblichen Kostenstellenrechnung sind hier anteilig die Kosten der Hilfskostenstelle "Leitung/Verwaltung" zu verbuchen</t>
        </r>
        <r>
          <rPr>
            <sz val="8"/>
            <color indexed="81"/>
            <rFont val="Tahoma"/>
            <family val="2"/>
          </rPr>
          <t xml:space="preserve">
</t>
        </r>
      </text>
    </comment>
    <comment ref="B50" authorId="0">
      <text>
        <r>
          <rPr>
            <b/>
            <sz val="8"/>
            <color indexed="81"/>
            <rFont val="Tahoma"/>
            <family val="2"/>
          </rPr>
          <t>bei Vorliegen einer betrieblichen Kostenstellenrechnung sind hier anteilig die Kosten der Hilfskostenstellen "Bereichsgemeinkosten", "Betriebsgemeinkosten" und "Werkstatt" zu verbuchen</t>
        </r>
        <r>
          <rPr>
            <sz val="8"/>
            <color indexed="81"/>
            <rFont val="Tahoma"/>
            <family val="2"/>
          </rPr>
          <t xml:space="preserve">
</t>
        </r>
      </text>
    </comment>
    <comment ref="H50" authorId="0">
      <text>
        <r>
          <rPr>
            <b/>
            <sz val="8"/>
            <color indexed="81"/>
            <rFont val="Tahoma"/>
            <family val="2"/>
          </rPr>
          <t>ohne kalkulatorische Personalkosten und sonstige Faktorkostenansätze</t>
        </r>
        <r>
          <rPr>
            <sz val="8"/>
            <color indexed="81"/>
            <rFont val="Tahoma"/>
            <family val="2"/>
          </rPr>
          <t xml:space="preserve">
</t>
        </r>
      </text>
    </comment>
    <comment ref="J50" authorId="0">
      <text>
        <r>
          <rPr>
            <b/>
            <sz val="8"/>
            <color indexed="81"/>
            <rFont val="Tahoma"/>
            <family val="2"/>
          </rPr>
          <t>ohne kalkulatorische Personalkosten und sonstige Faktorkostenansätze</t>
        </r>
        <r>
          <rPr>
            <sz val="8"/>
            <color indexed="81"/>
            <rFont val="Tahoma"/>
            <family val="2"/>
          </rPr>
          <t xml:space="preserve">
</t>
        </r>
      </text>
    </comment>
    <comment ref="M50" authorId="0">
      <text>
        <r>
          <rPr>
            <b/>
            <sz val="8"/>
            <color indexed="81"/>
            <rFont val="Tahoma"/>
            <family val="2"/>
          </rPr>
          <t>ohne kalkulatorische Personalkosten und sonstige Faktorkostenansätze</t>
        </r>
        <r>
          <rPr>
            <sz val="8"/>
            <color indexed="81"/>
            <rFont val="Tahoma"/>
            <family val="2"/>
          </rPr>
          <t xml:space="preserve">
</t>
        </r>
      </text>
    </comment>
    <comment ref="N50" authorId="0">
      <text>
        <r>
          <rPr>
            <b/>
            <sz val="8"/>
            <color indexed="81"/>
            <rFont val="Tahoma"/>
            <family val="2"/>
          </rPr>
          <t>ohne kalkulatorische Personalkosten und sonstige Faktorkostenansätze</t>
        </r>
        <r>
          <rPr>
            <sz val="8"/>
            <color indexed="81"/>
            <rFont val="Tahoma"/>
            <family val="2"/>
          </rPr>
          <t xml:space="preserve">
</t>
        </r>
      </text>
    </comment>
    <comment ref="B51" authorId="0">
      <text>
        <r>
          <rPr>
            <b/>
            <sz val="8"/>
            <color indexed="81"/>
            <rFont val="Tahoma"/>
            <family val="2"/>
          </rPr>
          <t>Saldo aus Zinszahlungen und Zinserträgen;
Zuteilung der Zinsen auf die einzelnen Zweige nach Möglichkeit nach den Anschaffungs- und Herstellungskosten</t>
        </r>
        <r>
          <rPr>
            <sz val="8"/>
            <color indexed="81"/>
            <rFont val="Tahoma"/>
            <family val="2"/>
          </rPr>
          <t xml:space="preserve">
</t>
        </r>
      </text>
    </comment>
    <comment ref="A54" authorId="0">
      <text>
        <r>
          <rPr>
            <b/>
            <sz val="8"/>
            <color indexed="81"/>
            <rFont val="Tahoma"/>
            <family val="2"/>
          </rPr>
          <t>ohne kalkulatorische Personalkosten und sonstige Faktorkostenansätze</t>
        </r>
        <r>
          <rPr>
            <sz val="8"/>
            <color indexed="81"/>
            <rFont val="Tahoma"/>
            <family val="2"/>
          </rPr>
          <t xml:space="preserve">
</t>
        </r>
      </text>
    </comment>
  </commentList>
</comments>
</file>

<file path=xl/sharedStrings.xml><?xml version="1.0" encoding="utf-8"?>
<sst xmlns="http://schemas.openxmlformats.org/spreadsheetml/2006/main" count="822" uniqueCount="599">
  <si>
    <t>ME</t>
  </si>
  <si>
    <t>Milchleistung</t>
  </si>
  <si>
    <t xml:space="preserve">    Verkaufte Milchmenge                      </t>
  </si>
  <si>
    <t xml:space="preserve">    Nat. Fettgehalt </t>
  </si>
  <si>
    <t>%</t>
  </si>
  <si>
    <t xml:space="preserve">    Nat. Eiweißgehalt</t>
  </si>
  <si>
    <t>Milchqualität</t>
  </si>
  <si>
    <t xml:space="preserve">    Durchschnittliche Zellzahl </t>
  </si>
  <si>
    <t>Erläuterungen zum Ausfüllen des Erfassungsbogens:</t>
  </si>
  <si>
    <t>Bereich Pflanzenproduktion</t>
  </si>
  <si>
    <t>Besteuerung</t>
  </si>
  <si>
    <t>Rechtsform</t>
  </si>
  <si>
    <t xml:space="preserve">            Klasse S</t>
  </si>
  <si>
    <t xml:space="preserve">            Klasse 1</t>
  </si>
  <si>
    <t>kg/Kuh</t>
  </si>
  <si>
    <t>Anzahl lebend geborener Kälber insg.</t>
  </si>
  <si>
    <t>Zwischenkalbezeit</t>
  </si>
  <si>
    <t>Tage</t>
  </si>
  <si>
    <t>Erstkalbealter</t>
  </si>
  <si>
    <t>Monate</t>
  </si>
  <si>
    <t>Reproduktionsrate</t>
  </si>
  <si>
    <t>Alter bei Erstbesamung</t>
  </si>
  <si>
    <t>kg</t>
  </si>
  <si>
    <t xml:space="preserve">    Verkaufte Milch in Güteklasse </t>
  </si>
  <si>
    <t xml:space="preserve">Betrieb insges. </t>
  </si>
  <si>
    <t>Bereich Tierproduktion</t>
  </si>
  <si>
    <t xml:space="preserve">Verkauf </t>
  </si>
  <si>
    <t xml:space="preserve">Zukauf </t>
  </si>
  <si>
    <t>Zukauf Stück</t>
  </si>
  <si>
    <t>Milchkühe (Schlachtkühe)</t>
  </si>
  <si>
    <t>Berufsgenossenschaft</t>
  </si>
  <si>
    <t>Grundsteuer</t>
  </si>
  <si>
    <t>Betriebszweig:</t>
  </si>
  <si>
    <t>Betrieb:</t>
  </si>
  <si>
    <t>Ø Bestand:</t>
  </si>
  <si>
    <t>Marktprod. Milch:</t>
  </si>
  <si>
    <t>ha LN:</t>
  </si>
  <si>
    <t>Leistungsart/ 
Kostenart</t>
  </si>
  <si>
    <t>Leistungen
Direktkosten
Gemeinkosten</t>
  </si>
  <si>
    <t>Ansätze für Faktorkosten</t>
  </si>
  <si>
    <t>je Kuh und Jahr</t>
  </si>
  <si>
    <t>je dt Milch</t>
  </si>
  <si>
    <t>je ha LN</t>
  </si>
  <si>
    <t>Leistungen</t>
  </si>
  <si>
    <t>Milchverkauf</t>
  </si>
  <si>
    <t>Marktleist., innerbetr. Verrechn.</t>
  </si>
  <si>
    <t>Bestandsveränderung Feldinv.</t>
  </si>
  <si>
    <t>Verkauf  Schlachtkühe</t>
  </si>
  <si>
    <t>Öffentl. Direktzahlungen</t>
  </si>
  <si>
    <t>Verkauf / IU Kälber</t>
  </si>
  <si>
    <t>sonstige Erlöse</t>
  </si>
  <si>
    <t>sonstige Tierverkäufe / IU</t>
  </si>
  <si>
    <t>Summe Leistungen</t>
  </si>
  <si>
    <t>Bestandsveränderung Tiere</t>
  </si>
  <si>
    <t>Direktkosten</t>
  </si>
  <si>
    <t>Saat- und Pflanzgut</t>
  </si>
  <si>
    <t>Düngemittel</t>
  </si>
  <si>
    <t>Pflanzenschutzmittel</t>
  </si>
  <si>
    <t>Organ. Dünger</t>
  </si>
  <si>
    <t>Wasser (incl. Beregnung)</t>
  </si>
  <si>
    <t>Sonstiges</t>
  </si>
  <si>
    <t>Bestandsergänzung (Tierzukauf/IU)</t>
  </si>
  <si>
    <t>Zinsansatz Feldinventar</t>
  </si>
  <si>
    <t>Besamung, Sperma</t>
  </si>
  <si>
    <t>Summe Direktkosten</t>
  </si>
  <si>
    <t>Tierarzt, Medikamente</t>
  </si>
  <si>
    <t>Direktkostenfreie Leistung</t>
  </si>
  <si>
    <t>(Ab)wasser, Heizung</t>
  </si>
  <si>
    <t>Arbeitserledigungskosten</t>
  </si>
  <si>
    <t>Personalaufwand (fremd)</t>
  </si>
  <si>
    <t>Mineral+Wirkstoffe</t>
  </si>
  <si>
    <t>Lohnarbeit/Masch.miete (Saldo)</t>
  </si>
  <si>
    <t>Maschinenunterhaltung</t>
  </si>
  <si>
    <t>Treibstoffe</t>
  </si>
  <si>
    <t>Zinsansatz Viehkapital</t>
  </si>
  <si>
    <t>Abschreibung Maschinen</t>
  </si>
  <si>
    <t>UH/Afa/Steuer/Vers. PKW**)</t>
  </si>
  <si>
    <t>Strom**)</t>
  </si>
  <si>
    <t>Maschinenversicherung/Steuer</t>
  </si>
  <si>
    <t>Zinsansatz Maschinenkapital</t>
  </si>
  <si>
    <t>Summe Arbeitserledigungskosten</t>
  </si>
  <si>
    <t>Gebäudekosten</t>
  </si>
  <si>
    <t>Unterhaltung **)</t>
  </si>
  <si>
    <t>Maschinenunterhaltung*)</t>
  </si>
  <si>
    <t>Abschreibung **)</t>
  </si>
  <si>
    <t>Treibstoffe*)</t>
  </si>
  <si>
    <t>Miete **)</t>
  </si>
  <si>
    <t>Abschreibung Maschinen*)</t>
  </si>
  <si>
    <t>Versicherung **)</t>
  </si>
  <si>
    <t>UH/Afa/Steuer/Vers. PKW</t>
  </si>
  <si>
    <t>Zinsansatz Gebäudekapital **)</t>
  </si>
  <si>
    <t>Strom</t>
  </si>
  <si>
    <t>Summe Gebäudekosten</t>
  </si>
  <si>
    <t>Maschinenversicherung*)</t>
  </si>
  <si>
    <t>Flächenkosten</t>
  </si>
  <si>
    <t>Pacht, Pachtansatz</t>
  </si>
  <si>
    <t>Entlohnung der Arbeitskraftstunde mit entkoppelte Ausgleichszahlungen (EUR/AKh):</t>
  </si>
  <si>
    <t>Flurbereinigung/Wasserlasten</t>
  </si>
  <si>
    <t>Drainage/Bodenverbess./Wege</t>
  </si>
  <si>
    <t>Unterhaltung</t>
  </si>
  <si>
    <t>Summe Flächenkosten</t>
  </si>
  <si>
    <t>Abschreibung</t>
  </si>
  <si>
    <t>Sonstige Kosten</t>
  </si>
  <si>
    <t>Beiträge und Gebühren**)</t>
  </si>
  <si>
    <t>Miete</t>
  </si>
  <si>
    <t>Sonstige Versicherungen**)</t>
  </si>
  <si>
    <t>Versicherung</t>
  </si>
  <si>
    <t>Buchführung und Beratung**)</t>
  </si>
  <si>
    <t>Zinsansatz Gebäudekapital</t>
  </si>
  <si>
    <t>Büro, Verwaltung**)</t>
  </si>
  <si>
    <t>Sonstiges**)</t>
  </si>
  <si>
    <t>Beiträge und Gebühren</t>
  </si>
  <si>
    <t>Saldo Zinsen**)</t>
  </si>
  <si>
    <t>Sonstige Versicherungen</t>
  </si>
  <si>
    <t>Summe sonstige Kosten</t>
  </si>
  <si>
    <t>Buchführung und Beratung</t>
  </si>
  <si>
    <t>Summe Gesamtkosten</t>
  </si>
  <si>
    <t>Büro, Verwaltung</t>
  </si>
  <si>
    <t>Saldo Leistungen und Kosten</t>
  </si>
  <si>
    <t>Saldo Zinsen</t>
  </si>
  <si>
    <t>**) sofern nicht in Betriebszweigabrechnung Tierproduktion enthalten</t>
  </si>
  <si>
    <t>Tsd. Zellen/ml</t>
  </si>
  <si>
    <t>Sonstige Betriebsgemeinkosten</t>
  </si>
  <si>
    <t>*) sofern nicht in Betriebszweigabrechnung Pflanzenproduktion enthalten</t>
  </si>
  <si>
    <t>Kst.-Nr.</t>
  </si>
  <si>
    <t>Produktionsrichtung:</t>
  </si>
  <si>
    <t>dar. Kraftfutter</t>
  </si>
  <si>
    <t>dar. Grundfutter</t>
  </si>
  <si>
    <t>dar. Mineralst./ Wirkst.</t>
  </si>
  <si>
    <t>Ermittlung Lohnansatz</t>
  </si>
  <si>
    <t>Summe sonstige Gemeinkostenosten</t>
  </si>
  <si>
    <t>sonstige Gemeinkosten</t>
  </si>
  <si>
    <t>Getreide</t>
  </si>
  <si>
    <t>Kälberaufzuchtfutter</t>
  </si>
  <si>
    <t>ZR-Schnitzel</t>
  </si>
  <si>
    <t>Verkauf (zur Zucht)</t>
  </si>
  <si>
    <t>Betriebszweigabrechnung Pflanzenproduktion (bei BZA auf Basis BML-Abschluß)</t>
  </si>
  <si>
    <t>Allgemeines:</t>
  </si>
  <si>
    <t>EUR/Stück</t>
  </si>
  <si>
    <t>EUR</t>
  </si>
  <si>
    <t>Akh gesamt</t>
  </si>
  <si>
    <t>Entlohnung der Akh (EUR)</t>
  </si>
  <si>
    <t>EUR/dt OS</t>
  </si>
  <si>
    <t>gesamt</t>
  </si>
  <si>
    <t>Summe Sonstige Kosten</t>
  </si>
  <si>
    <t xml:space="preserve"> Sonstige Versicherungen</t>
  </si>
  <si>
    <t xml:space="preserve"> Buchführung und Beratung</t>
  </si>
  <si>
    <t xml:space="preserve"> Büro, Verwaltung</t>
  </si>
  <si>
    <t xml:space="preserve"> Sonstiges</t>
  </si>
  <si>
    <t xml:space="preserve"> Saldo Zinsen</t>
  </si>
  <si>
    <t xml:space="preserve"> Beiträge und Gebühren</t>
  </si>
  <si>
    <t xml:space="preserve">Anteil TP </t>
  </si>
  <si>
    <t>an Betrieb ges.</t>
  </si>
  <si>
    <t>Gebäudeversicherung</t>
  </si>
  <si>
    <t>Kälber ml. zur Mast</t>
  </si>
  <si>
    <t>Summe Kälber</t>
  </si>
  <si>
    <t>AZB Kst</t>
  </si>
  <si>
    <t>Zuteilungsschüssel</t>
  </si>
  <si>
    <t>% TP</t>
  </si>
  <si>
    <t>TP 
EUR</t>
  </si>
  <si>
    <t>PP
EUR</t>
  </si>
  <si>
    <t>Code BML</t>
  </si>
  <si>
    <t>Zulagen für Notlagen</t>
  </si>
  <si>
    <t>AZB ges.</t>
  </si>
  <si>
    <t>AZB PP</t>
  </si>
  <si>
    <t>Sonstige Zulagen</t>
  </si>
  <si>
    <t>Rodungsprämien für Obstflächen</t>
  </si>
  <si>
    <t>nur PP</t>
  </si>
  <si>
    <t>nur MFB</t>
  </si>
  <si>
    <t>Prämien für die Aufgabe von Rebfl.</t>
  </si>
  <si>
    <t>Beihilfen für Notlagen</t>
  </si>
  <si>
    <t>Abwrackbeihilfen</t>
  </si>
  <si>
    <t>nur TP</t>
  </si>
  <si>
    <t xml:space="preserve">Sonstige einmalige Zuschüsse </t>
  </si>
  <si>
    <t>Investitionszuschüsse für Boden</t>
  </si>
  <si>
    <t>Anteil FuFl</t>
  </si>
  <si>
    <t>Investitionszuschüsse f. Bodenverb.</t>
  </si>
  <si>
    <t>Invest.zuschüsse f. Gebäude, baul.Anl.</t>
  </si>
  <si>
    <t>Gebäude-Afa</t>
  </si>
  <si>
    <t>Invest.zuschüsse f. stehendes Holz</t>
  </si>
  <si>
    <t>Invest.zuschüsse f. Dauerkulturen</t>
  </si>
  <si>
    <t>Sonstige Investitionszuschüsse</t>
  </si>
  <si>
    <t>Agrardieselerstattung</t>
  </si>
  <si>
    <t>Zinszuschuß, jährliche Zahlungen</t>
  </si>
  <si>
    <t>Zinszusch., Auflös. RAP b. Einmalzahl.</t>
  </si>
  <si>
    <t>Ablös.betr. f. Zinszuschüsse bei Ba.</t>
  </si>
  <si>
    <t>Beihilfen zu Sozialversicherungen</t>
  </si>
  <si>
    <t>Lohnkostenzuschüsse</t>
  </si>
  <si>
    <t>Sonstige Aufwandszuschüsse</t>
  </si>
  <si>
    <t>Flächenzahlung Eiweißpflanzen</t>
  </si>
  <si>
    <t>Sonst. Prämien für pflanzl. Produkte</t>
  </si>
  <si>
    <t>Sonstige Zuschüsse für Tierprod</t>
  </si>
  <si>
    <t>Aufforstungsprämien, lauf. Zahlungen</t>
  </si>
  <si>
    <t>Ausgleich für neuartige Waldschäden</t>
  </si>
  <si>
    <t xml:space="preserve">Sonstige Zuschüsse für den Forst </t>
  </si>
  <si>
    <t>Ausgleichszulage</t>
  </si>
  <si>
    <t>Prämie für ökologischen Landbau</t>
  </si>
  <si>
    <t>Zahlungen f. and. Agrarumweltmaßn.</t>
  </si>
  <si>
    <t>Ausgleichszahlungen f. Umweltauflagen</t>
  </si>
  <si>
    <t>Beihilfen zur Existenzsicherung</t>
  </si>
  <si>
    <t>Sonstige Zuschüsse</t>
  </si>
  <si>
    <t>Zwi.su. Zul. u. Zuschüsse (2351-2448)</t>
  </si>
  <si>
    <t>Starthilfe für Junglandwirte</t>
  </si>
  <si>
    <t>Investitionszulagen für Boden</t>
  </si>
  <si>
    <t>Investitionszulagen f. Bodenverb.</t>
  </si>
  <si>
    <t>Invest.zulagen f. Gebäude, baul.Anl.</t>
  </si>
  <si>
    <t>Invest.zulagen f. stehendes Holz</t>
  </si>
  <si>
    <t>Invest.zulagen f. Dauerkulturen</t>
  </si>
  <si>
    <t>Sonstige Investitionszulagen</t>
  </si>
  <si>
    <t>Beihilfe für Energiepflanzen</t>
  </si>
  <si>
    <t>Prämien</t>
  </si>
  <si>
    <t>Nur für Betriebe ohne Kostenrechnung!</t>
  </si>
  <si>
    <r>
      <t>ç</t>
    </r>
    <r>
      <rPr>
        <b/>
        <sz val="10"/>
        <color indexed="10"/>
        <rFont val="Times New Roman"/>
        <family val="1"/>
      </rPr>
      <t xml:space="preserve"> Bitte unbedingt ausfüllen!</t>
    </r>
  </si>
  <si>
    <t>n</t>
  </si>
  <si>
    <t>Betriebszweigabrechnung Milchproduktion</t>
  </si>
  <si>
    <t>Berechnung der Grundfutterkosten aus dem Buchführungsabschluss nach Schema BZA</t>
  </si>
  <si>
    <t>1.</t>
  </si>
  <si>
    <t>2.</t>
  </si>
  <si>
    <t>Futterbau</t>
  </si>
  <si>
    <t>Markt-
fruchtbau</t>
  </si>
  <si>
    <t>Futterbau %</t>
  </si>
  <si>
    <t>3.</t>
  </si>
  <si>
    <t>Nr.</t>
  </si>
  <si>
    <t>Kriterium</t>
  </si>
  <si>
    <t>Anzahl
Kühe</t>
  </si>
  <si>
    <t>Abgänge insgesamt:</t>
  </si>
  <si>
    <t>davon Schlachtkühe</t>
  </si>
  <si>
    <t>davon Kühe zur Zucht (einschl. Jungkühe)</t>
  </si>
  <si>
    <t>davon Verluste (Verendungen, Nottötungen)</t>
  </si>
  <si>
    <t xml:space="preserve">Abgangsursachen: </t>
  </si>
  <si>
    <t>Alter</t>
  </si>
  <si>
    <t>geringe Leistung</t>
  </si>
  <si>
    <t>Unfruchtbarkeit</t>
  </si>
  <si>
    <t>sonstige Krankheiten</t>
  </si>
  <si>
    <t>Euter</t>
  </si>
  <si>
    <t>Melkbarkeit</t>
  </si>
  <si>
    <t>Klauen</t>
  </si>
  <si>
    <t>Stoffwechsel</t>
  </si>
  <si>
    <t>sonstige Gründe</t>
  </si>
  <si>
    <t>Abgangszeitpunkte:</t>
  </si>
  <si>
    <t>in 1. Laktation</t>
  </si>
  <si>
    <t>Grundlage der Betriebszweigabrechnung:</t>
  </si>
  <si>
    <t>Zuchtbullen</t>
  </si>
  <si>
    <t>Aufstallung</t>
  </si>
  <si>
    <t>Melktechnik</t>
  </si>
  <si>
    <t>MLF</t>
  </si>
  <si>
    <t>Sojaschrot</t>
  </si>
  <si>
    <t>Rapsschrot</t>
  </si>
  <si>
    <t>KAF</t>
  </si>
  <si>
    <t>ZR-Schn</t>
  </si>
  <si>
    <t>Melasse</t>
  </si>
  <si>
    <t>Weiklei</t>
  </si>
  <si>
    <t>Maismehl</t>
  </si>
  <si>
    <t>Leinsamen</t>
  </si>
  <si>
    <t>Bierhefe</t>
  </si>
  <si>
    <t>Treber</t>
  </si>
  <si>
    <t>Nass-Schn</t>
  </si>
  <si>
    <t>Aufteilung der BZA PP</t>
  </si>
  <si>
    <t>Futterproduktion</t>
  </si>
  <si>
    <t>Marktfruchtbau</t>
  </si>
  <si>
    <t>Anteil
Futterfläche an
Gesamtfläche</t>
  </si>
  <si>
    <t>Trock-grün</t>
  </si>
  <si>
    <t>MAT</t>
  </si>
  <si>
    <t>Code</t>
  </si>
  <si>
    <t>FM</t>
  </si>
  <si>
    <t>Gras-GL</t>
  </si>
  <si>
    <t>Gras-AL</t>
  </si>
  <si>
    <t>GPS</t>
  </si>
  <si>
    <t>LKS</t>
  </si>
  <si>
    <t>Stroh</t>
  </si>
  <si>
    <t>Milchleistungsfutter</t>
  </si>
  <si>
    <t>kalk. Personalkosten</t>
  </si>
  <si>
    <t>Betriebsanschrift:</t>
  </si>
  <si>
    <t>Name</t>
  </si>
  <si>
    <t>Straße</t>
  </si>
  <si>
    <t>Ort</t>
  </si>
  <si>
    <t>Versetzung (bzw. leb.geb.Kä)</t>
  </si>
  <si>
    <t>Maschinenversicherung</t>
  </si>
  <si>
    <t>Arbeitszeitbedarf je Tier:</t>
  </si>
  <si>
    <t>Fläche</t>
  </si>
  <si>
    <t>Tierbestand</t>
  </si>
  <si>
    <t>Dauergrünland</t>
  </si>
  <si>
    <t>Entlohnte</t>
  </si>
  <si>
    <t>Nicht entlohnte</t>
  </si>
  <si>
    <t>Arbeitskraft-stunden</t>
  </si>
  <si>
    <t>Sil Mais</t>
  </si>
  <si>
    <t>Sil Gras-GL</t>
  </si>
  <si>
    <t>Sonst. Grundfutter</t>
  </si>
  <si>
    <t xml:space="preserve">    dar. Instandhalt./Bau</t>
  </si>
  <si>
    <t>Anteil entkoppelte Ausgleichszahlungen auf HFF des Betriebes insges. (EURO)</t>
  </si>
  <si>
    <t>Verkauf 
Stück</t>
  </si>
  <si>
    <t>Erlöse 
EUR gesamt</t>
  </si>
  <si>
    <t>Kosten 
EUR gesamt</t>
  </si>
  <si>
    <t>Tel.</t>
  </si>
  <si>
    <t>EUR 
je ha LF</t>
  </si>
  <si>
    <t>Anteil HFF an LF (%)</t>
  </si>
  <si>
    <t>entkoppelte Ausgleichszahlungen ab 2005</t>
  </si>
  <si>
    <r>
      <t xml:space="preserve"> </t>
    </r>
    <r>
      <rPr>
        <b/>
        <u/>
        <sz val="10"/>
        <rFont val="Times New Roman"/>
        <family val="1"/>
      </rPr>
      <t>ohne Agrardieselersattung, Lohnkostenzuschüsse, entkoppelte Betriebsprämien</t>
    </r>
  </si>
  <si>
    <t>Summe der Zulagen und Zuschüsse</t>
  </si>
  <si>
    <t>Gewinn des Betriebszweiges</t>
  </si>
  <si>
    <t>EURO je Kuh u. Jahr</t>
  </si>
  <si>
    <t>EURO je Abrechnungs-
einheit</t>
  </si>
  <si>
    <t>EURO je dt verkaufte Milch</t>
  </si>
  <si>
    <t>kalkulatorisches Betriebszweigergebnis</t>
  </si>
  <si>
    <r>
      <t xml:space="preserve">Ergebnis </t>
    </r>
    <r>
      <rPr>
        <b/>
        <sz val="10"/>
        <color indexed="10"/>
        <rFont val="Times New Roman"/>
        <family val="1"/>
      </rPr>
      <t>VOR</t>
    </r>
    <r>
      <rPr>
        <b/>
        <sz val="10"/>
        <rFont val="Times New Roman"/>
        <family val="1"/>
      </rPr>
      <t xml:space="preserve"> entkoppelten Ausgleichszahlungen</t>
    </r>
  </si>
  <si>
    <r>
      <t xml:space="preserve">Ergebnis </t>
    </r>
    <r>
      <rPr>
        <b/>
        <sz val="10"/>
        <color indexed="10"/>
        <rFont val="Times New Roman"/>
        <family val="1"/>
      </rPr>
      <t>NACH</t>
    </r>
    <r>
      <rPr>
        <b/>
        <sz val="10"/>
        <rFont val="Times New Roman"/>
        <family val="1"/>
      </rPr>
      <t xml:space="preserve"> entkoppelten Ausgleichszahlungen</t>
    </r>
  </si>
  <si>
    <t>entkoppelte Ausgleichszahlungen</t>
  </si>
  <si>
    <t>Entlohnung der Arbeitskraftstunde ohne entkoppelte Ausgleichszahlungen (EUR/AKh):</t>
  </si>
  <si>
    <t>Betrieb insgesamt</t>
  </si>
  <si>
    <t>EURO je ha LN</t>
  </si>
  <si>
    <t>ha LF Betrieb</t>
  </si>
  <si>
    <t>ha HFF 
der AE</t>
  </si>
  <si>
    <t>bis 6. LM.</t>
  </si>
  <si>
    <t>bis 6. LM</t>
  </si>
  <si>
    <t>Kälber wbl. zur Zucht</t>
  </si>
  <si>
    <t>Milchkühe (Zuchtkühe)</t>
  </si>
  <si>
    <t xml:space="preserve">     Kälber wbl. zur Zucht</t>
  </si>
  <si>
    <t xml:space="preserve">     Kälber ml. zur Mast</t>
  </si>
  <si>
    <t>Sonstige</t>
  </si>
  <si>
    <t>MLP-Leistung:</t>
  </si>
  <si>
    <t>Arbeitskräfte</t>
  </si>
  <si>
    <t>Abrechnungszeitraum:</t>
  </si>
  <si>
    <t>ingo.heber@smul.sachsen.de</t>
  </si>
  <si>
    <t>Ackerfutterfläche</t>
  </si>
  <si>
    <t>in ha</t>
  </si>
  <si>
    <t>Abrechnungseinheit</t>
  </si>
  <si>
    <t>Summe insgesamt</t>
  </si>
  <si>
    <t>HFF je Kuh (ohne bzw. mit 
anteiliger Nachzucht)</t>
  </si>
  <si>
    <t>e-Mail-Adresse:</t>
  </si>
  <si>
    <t>Lfd.</t>
  </si>
  <si>
    <t xml:space="preserve">Nr.der </t>
  </si>
  <si>
    <t>Bezeichnung</t>
  </si>
  <si>
    <t xml:space="preserve"> Nr.</t>
  </si>
  <si>
    <t>der Kostenstelle</t>
  </si>
  <si>
    <t>Tiergruppe</t>
  </si>
  <si>
    <t xml:space="preserve">Anfangs-bestand </t>
  </si>
  <si>
    <t>Zugänge</t>
  </si>
  <si>
    <t>Abgänge</t>
  </si>
  <si>
    <t xml:space="preserve">End-bestand </t>
  </si>
  <si>
    <t>im Be-trieb</t>
  </si>
  <si>
    <t>Zukauf</t>
  </si>
  <si>
    <t>Innen-umsatz</t>
  </si>
  <si>
    <t>Verset-zung</t>
  </si>
  <si>
    <t>Verkauf</t>
  </si>
  <si>
    <t>Verluste</t>
  </si>
  <si>
    <t>St.</t>
  </si>
  <si>
    <t>Milchkühe (ab 1. Abkalb.)</t>
  </si>
  <si>
    <t>Innenumsatz = Tierbewegungen (Umsetzungen) zwischen zwei Kostenstellen; Versetzungen = Tierbewegungen innerhalb einer Kostenstelle</t>
  </si>
  <si>
    <t>KST</t>
  </si>
  <si>
    <t>Tot-geburten</t>
  </si>
  <si>
    <t>Tätigkeitsbereich</t>
  </si>
  <si>
    <t>Tierpfleger</t>
  </si>
  <si>
    <t>Sonstige insgesamt</t>
  </si>
  <si>
    <t xml:space="preserve">    dar. Leitung und Verwalt.</t>
  </si>
  <si>
    <t>Futterverteilung</t>
  </si>
  <si>
    <t>Entmistung</t>
  </si>
  <si>
    <t>Kraftfutter</t>
  </si>
  <si>
    <t>sonstiges Kraftfutter</t>
  </si>
  <si>
    <t>sonstiges Saftfutter</t>
  </si>
  <si>
    <t>sonstiges Grundfutter</t>
  </si>
  <si>
    <t>Mineralfutter</t>
  </si>
  <si>
    <t>sonst. Min./Wirkst.</t>
  </si>
  <si>
    <t>Ingo Heber</t>
  </si>
  <si>
    <t>Grundfutter</t>
  </si>
  <si>
    <t>AHK</t>
  </si>
  <si>
    <t xml:space="preserve"> Milchmenge laut MLP</t>
  </si>
  <si>
    <t>Angaben zur Kostenstelle</t>
  </si>
  <si>
    <t>Futtermittel</t>
  </si>
  <si>
    <t>Innenumsatz</t>
  </si>
  <si>
    <t xml:space="preserve">Futtereinsatz </t>
  </si>
  <si>
    <t xml:space="preserve">Preise </t>
  </si>
  <si>
    <t xml:space="preserve">Kosten </t>
  </si>
  <si>
    <t>insgesamt</t>
  </si>
  <si>
    <t>dt OS</t>
  </si>
  <si>
    <t>dt TS</t>
  </si>
  <si>
    <t>Grünfutter - Stall</t>
  </si>
  <si>
    <t>Grünfutter - Weide</t>
  </si>
  <si>
    <t>Heu</t>
  </si>
  <si>
    <t>Trockengrüngut</t>
  </si>
  <si>
    <t>Silage</t>
  </si>
  <si>
    <t>Mais</t>
  </si>
  <si>
    <t>Fremdlöhne</t>
  </si>
  <si>
    <t>Sonst.</t>
  </si>
  <si>
    <t>Milchaustauscher</t>
  </si>
  <si>
    <t>Mineralst./ Wirkst.</t>
  </si>
  <si>
    <t>Gesamtkosten Futtermittel-Z</t>
  </si>
  <si>
    <t>Gesamtkosten Futtermittel-IU</t>
  </si>
  <si>
    <t>Leistungskennzahlen</t>
  </si>
  <si>
    <t>Telefon</t>
  </si>
  <si>
    <t>Fax</t>
  </si>
  <si>
    <t>Ansprechpartner</t>
  </si>
  <si>
    <t>Allgemeine Angaben:</t>
  </si>
  <si>
    <t>Haltung</t>
  </si>
  <si>
    <t>Fütterung</t>
  </si>
  <si>
    <t>Futervorlage</t>
  </si>
  <si>
    <t>Freßplatzverhältnis</t>
  </si>
  <si>
    <t>Stallklima</t>
  </si>
  <si>
    <t>Investitionsbedarf</t>
  </si>
  <si>
    <t>Abkalbebereich</t>
  </si>
  <si>
    <t>Güstzeit</t>
  </si>
  <si>
    <t>Rastzeit</t>
  </si>
  <si>
    <t>Melkungen pro Tag</t>
  </si>
  <si>
    <t>Angabe</t>
  </si>
  <si>
    <t>Laktationen</t>
  </si>
  <si>
    <t>Milchmenge je Lebenstag Abgänge</t>
  </si>
  <si>
    <t>in 2.Laktation</t>
  </si>
  <si>
    <t xml:space="preserve">    davon in ersten 100 Tagen der 1. Lakt.</t>
  </si>
  <si>
    <t>Milchmenge je Nutzungstag Abgänge</t>
  </si>
  <si>
    <t>Gesamt LN</t>
  </si>
  <si>
    <t xml:space="preserve"> (%) 1)</t>
  </si>
  <si>
    <t>in 3. und weiteren Laktationen</t>
  </si>
  <si>
    <t>Nutzungsdauer der gemerzten Kühe</t>
  </si>
  <si>
    <t>Tabelle 2-1: Tierbestandsentwicklung</t>
  </si>
  <si>
    <t>Tabelle 3-2: Arbeitszeitaufwand je Kostenstelle</t>
  </si>
  <si>
    <t>Tabelle 3-1: Der Abrechnungseinheit zugeordnete Hauptfutterfläche</t>
  </si>
  <si>
    <t>Tabelle 5-1: Ausgewählte Leistungskennzahlen der Produktionsrichtung Milch</t>
  </si>
  <si>
    <t>Tabelle 5-2 Reproduktionsgeschehen</t>
  </si>
  <si>
    <t xml:space="preserve">Tabelle 6-1: Tierverkäufe bzw. Tierzukäufe </t>
  </si>
  <si>
    <t>Tabelle 7-1: Aufteilung ausgewählter Kosten des Betriebes insgesamt</t>
  </si>
  <si>
    <t>Tabelle 8-1: Tabelle zur Aufteilung der Zulagen und Zuschüsse</t>
  </si>
  <si>
    <t>kalk.Personalk.</t>
  </si>
  <si>
    <t>Pflanzenpro-duktion gesamt</t>
  </si>
  <si>
    <t>Tab 5-3 Gesamtleistung</t>
  </si>
  <si>
    <t>Milchmenge (Merzungen)</t>
  </si>
  <si>
    <t>Fett (Merzungen)</t>
  </si>
  <si>
    <t>Eiweiß (Merzungen)</t>
  </si>
  <si>
    <t>Mkg/Kuh</t>
  </si>
  <si>
    <t>Fkg/Kuh</t>
  </si>
  <si>
    <t>Ekg/Kuh</t>
  </si>
  <si>
    <t>Laktationen der gemerzten Kühe</t>
  </si>
  <si>
    <t>Mkg/Tag</t>
  </si>
  <si>
    <t>im MLP-Jahresabschluss unter Gesamtleistung</t>
  </si>
  <si>
    <t>im MLP-Jahresabschluss unter Nutzungsdauer</t>
  </si>
  <si>
    <t>Faktoren</t>
  </si>
  <si>
    <t>Saatgut</t>
  </si>
  <si>
    <t>Düngung</t>
  </si>
  <si>
    <t>Pflanzenschutz</t>
  </si>
  <si>
    <t>gewichtet:</t>
  </si>
  <si>
    <t>Gesamtbetrieb</t>
  </si>
  <si>
    <t>sonstige</t>
  </si>
  <si>
    <t>Pflanzenproduktion</t>
  </si>
  <si>
    <t>andere Tierproduktion</t>
  </si>
  <si>
    <t>Sonstige Futterfläche</t>
  </si>
  <si>
    <t>Kartoffel</t>
  </si>
  <si>
    <t xml:space="preserve">Für Rückfragen: </t>
  </si>
  <si>
    <t>035242/6317108 bzw. 034222/462113 oder 0179/9489046</t>
  </si>
  <si>
    <t xml:space="preserve">e-Mail: </t>
  </si>
  <si>
    <t>Kälber weibl. zur Mast</t>
  </si>
  <si>
    <t>7. bis 12. LM</t>
  </si>
  <si>
    <t>wbl. Rinder zur Zucht</t>
  </si>
  <si>
    <t>ab 13. LM</t>
  </si>
  <si>
    <t>ab 25. LM</t>
  </si>
  <si>
    <t>wbl. Zuchtrinder</t>
  </si>
  <si>
    <t>In der Abrechnungseinheit sind außerdem enthalten:</t>
  </si>
  <si>
    <t>Durchschnittsbestand für den Abrechnungszeitraum</t>
  </si>
  <si>
    <t>männl. Mastrinder</t>
  </si>
  <si>
    <t>weibliche Mastrinder</t>
  </si>
  <si>
    <t>Mutterkühe</t>
  </si>
  <si>
    <t>IU</t>
  </si>
  <si>
    <t>IU Stück</t>
  </si>
  <si>
    <t xml:space="preserve">     Kälber ml. zur Zucht</t>
  </si>
  <si>
    <t xml:space="preserve">     Kälber weibl. zur Mast</t>
  </si>
  <si>
    <t>wbl. Rinder zur Zucht bis 12. LM</t>
  </si>
  <si>
    <t>wbl. Rinder zur Zucht ab 13. LM</t>
  </si>
  <si>
    <t>wbl. Zuchtrinder ab 24. LM</t>
  </si>
  <si>
    <t>Greening-Prämie</t>
  </si>
  <si>
    <t>Umverteilungsprämie</t>
  </si>
  <si>
    <t>Betriebsprämien (Basisprämie)</t>
  </si>
  <si>
    <t>WJ 2017/18</t>
  </si>
  <si>
    <t>KJ 2017</t>
  </si>
  <si>
    <t>Futterbau 2017/18</t>
  </si>
  <si>
    <t>ECM</t>
  </si>
  <si>
    <t>Produktionstechnische Kennzahlen</t>
  </si>
  <si>
    <t>Marktmilchmenege Kuh und Jahrin  kg ECM</t>
  </si>
  <si>
    <t>Marktmilchmenege Kuh und Jahr in kg nat. Inhalsstoffe</t>
  </si>
  <si>
    <t>LKV Milchmenge Kuh und Jahr in kg</t>
  </si>
  <si>
    <t>Zellzahl Molkerei in Tsd.</t>
  </si>
  <si>
    <t>Reproduktionsrate in %</t>
  </si>
  <si>
    <t>EKA in Monaten</t>
  </si>
  <si>
    <t>Zwischenkalbezeit in Tagen</t>
  </si>
  <si>
    <t>Milchmenge je Lebenstag Abgamg in kg</t>
  </si>
  <si>
    <t>Kuhverluste in %</t>
  </si>
  <si>
    <t>Kälberverluste in %</t>
  </si>
  <si>
    <t>Produktivitätskennzahlen</t>
  </si>
  <si>
    <t>Milchmenge je Arbeitskraft in kg</t>
  </si>
  <si>
    <t>Milchmenge je Arbeitskraftstunde in kg</t>
  </si>
  <si>
    <t>Kühe je Arbeitskraft</t>
  </si>
  <si>
    <t>Milchmenge Merzungen in kg</t>
  </si>
  <si>
    <t>Bereich Milchproduktion</t>
  </si>
  <si>
    <t>Anteil Milch</t>
  </si>
  <si>
    <t>an der TP</t>
  </si>
  <si>
    <t>1) Spalte 3 und 5 sind Vorschlagswerte und können überschrieben werden</t>
  </si>
  <si>
    <t>Betriebsprämie</t>
  </si>
  <si>
    <t>2361,2362,2446</t>
  </si>
  <si>
    <t>auch für andere Rechtsformen, wenn keine Kostenstellen/_trägerrechnung vorliegt</t>
  </si>
  <si>
    <t>1) Vorschlagswerte aus einer Vielzahl von ausgewerteten Betrieben in der BZA</t>
  </si>
  <si>
    <t xml:space="preserve"> - gelbe Felder sind unbedingt auszufüllen</t>
  </si>
  <si>
    <t xml:space="preserve"> - blaue Felder enthalten Vorschlagswerte, mit denen nachfolgende Berechnungen durchgeführt werden; diese können durch Überschreiben geändert werden.</t>
  </si>
  <si>
    <t xml:space="preserve"> - violette Schrift weist darauf hin, dass in dem entsprechenden Feld eine Berechnung durchgeführt wird</t>
  </si>
  <si>
    <t xml:space="preserve"> - blaue Schrift weist darauf hin, dass in dem entsprechenden Feld ein Wert aus einer anderen Tabelle übernommen wurde</t>
  </si>
  <si>
    <t xml:space="preserve"> - Felder, die mit dieser roten Ecke versehen sind, enthalten einen Kommentar, der Hinweise zum Ausfüllen des betreffenden Feldes gibt (Einstellung unter Extras/Optionen/Kommentare/nur Indikatoren)</t>
  </si>
  <si>
    <t>Für die Abrechnung sind alle Angaben entsprechend des Jahresbschlusses in EUR einzutragen.</t>
  </si>
  <si>
    <t>Spezielle Erläuterungen:</t>
  </si>
  <si>
    <t>Seite</t>
  </si>
  <si>
    <t>Tab.</t>
  </si>
  <si>
    <t>Bemerkungen</t>
  </si>
  <si>
    <t>Erg_mv</t>
  </si>
  <si>
    <r>
      <t xml:space="preserve">In diesem Tableau ist sowohl die Berechnung der BZA Milch für eine Kostenstelle bzw. 1 Unternehmen </t>
    </r>
    <r>
      <rPr>
        <b/>
        <i/>
        <sz val="10"/>
        <rFont val="Times New Roman"/>
        <family val="1"/>
      </rPr>
      <t>auf der Basis vorhandener Kostenstellungrechnung</t>
    </r>
    <r>
      <rPr>
        <i/>
        <sz val="10"/>
        <rFont val="Times New Roman"/>
        <family val="1"/>
      </rPr>
      <t xml:space="preserve"> möglich als auch die Herausrechnung der Kosten für Milchproduktion und  Pflanzenbau </t>
    </r>
    <r>
      <rPr>
        <b/>
        <i/>
        <sz val="10"/>
        <rFont val="Times New Roman"/>
        <family val="1"/>
      </rPr>
      <t>auf der Basis des Buchführungsabschlusses</t>
    </r>
    <r>
      <rPr>
        <i/>
        <sz val="10"/>
        <rFont val="Times New Roman"/>
        <family val="1"/>
      </rPr>
      <t xml:space="preserve"> für ein Unternehmen ohne Kostenstellenrechnung.</t>
    </r>
  </si>
  <si>
    <t>BZA-Milch</t>
  </si>
  <si>
    <t>Spalte C</t>
  </si>
  <si>
    <t>In dieser Spalte sind jeweils die absoluten finanziellen Werte der Kostenstelle einzugeben. Zahlreiche Daten werden aus anderen Arbeitsblättern übernommen.</t>
  </si>
  <si>
    <t>Spalte D</t>
  </si>
  <si>
    <t>In dieser Spalte können die Ansätze für bisher nicht entlohnte Faktoren (Faktoransätze) eingegeben werden. Sollen die Grundfutterkosten über das Tableau "BZA PP" herausgerechnet werden, erscheinen in den hellblau unterlegten Feldern dieser Spalte für ausgewählte Kostenpositionen Vorschlagswerte über den prozentualen Anteil, der direkt der Kostenstelle zugerechnte werden sollte.</t>
  </si>
  <si>
    <t>Z 11</t>
  </si>
  <si>
    <t>Z 14</t>
  </si>
  <si>
    <t>Ist nur anzugeben, wenn organischer Dünger  verkauft wird bzw. die Nährstoffwerte bei der Ermittlung der Grundfutterkosten in Ansatz gebracht wurden.</t>
  </si>
  <si>
    <t>BZA-PP</t>
  </si>
  <si>
    <t>Z 6</t>
  </si>
  <si>
    <t>Z 57-59</t>
  </si>
  <si>
    <t>Datenblätter</t>
  </si>
  <si>
    <t>S1</t>
  </si>
  <si>
    <t>Allgemeine Angaben</t>
  </si>
  <si>
    <t>S2</t>
  </si>
  <si>
    <t>Tierbestandsentwicklung</t>
  </si>
  <si>
    <t>S0</t>
  </si>
  <si>
    <t>S3</t>
  </si>
  <si>
    <t>S4</t>
  </si>
  <si>
    <t>S5</t>
  </si>
  <si>
    <t>S6</t>
  </si>
  <si>
    <t>S7</t>
  </si>
  <si>
    <t>S8</t>
  </si>
  <si>
    <t>Flächen, Arbeitskräfte, angewandte Verfahren</t>
  </si>
  <si>
    <t>Futtereinsatz</t>
  </si>
  <si>
    <t>Ausgewählte Leistungskennzahlen im Bereich Milch</t>
  </si>
  <si>
    <t>Tierverkäufe und Tierzukäufe</t>
  </si>
  <si>
    <t>Aufteilung ausgewählter Kosten zwischen den Betriebszweigen</t>
  </si>
  <si>
    <t>Aufteilunng der Zulagen und Zuschüsse</t>
  </si>
  <si>
    <t>Ergebnisberechnung, Auswetung, Plausiprüfung</t>
  </si>
  <si>
    <t>Tabelle 2-2: Durchschnittsbestand  außer Betriebszweig Milch</t>
  </si>
  <si>
    <t>Tab. 2-1</t>
  </si>
  <si>
    <t>Übertragung aus dem Naturalbericht des Jahreeabschluss</t>
  </si>
  <si>
    <t>Grundlage der Betriebszweigabrechnung</t>
  </si>
  <si>
    <t>Tab. 3-2</t>
  </si>
  <si>
    <t>Tab.. 2-2</t>
  </si>
  <si>
    <t>Vollmilch</t>
  </si>
  <si>
    <t>Sil Gras</t>
  </si>
  <si>
    <t>Rüben</t>
  </si>
  <si>
    <t>Kartoffeln</t>
  </si>
  <si>
    <t>Kraft- und Saftfutter bis Code 29</t>
  </si>
  <si>
    <t>Grundfutter bis Code 49</t>
  </si>
  <si>
    <t>Mineralfutter, Wirkstoffe ab Code 60</t>
  </si>
  <si>
    <t>Vollmilch Kälber</t>
  </si>
  <si>
    <t>Tabelle 4-1: Futtereinsatz</t>
  </si>
  <si>
    <t xml:space="preserve"> (%) 2)</t>
  </si>
  <si>
    <t>2) Umlageschlüssel bzw. Prozentanteil bilden (z.B. über Umsatzanteile der Tierproduktionszweige)</t>
  </si>
  <si>
    <t>Erfassungsbogen für ausgewählte Kennzahlen der Rinderproduktion</t>
  </si>
  <si>
    <t>Natürliche Personen</t>
  </si>
  <si>
    <t>Durch-schnitts-bestand</t>
  </si>
  <si>
    <t>Hilfstabelle für Wichtung Betriebsmitteleinsatz</t>
  </si>
  <si>
    <t>Tabelle 3-3: Nichtentohnte Arbeitskraftstunden andere Bereiche</t>
  </si>
  <si>
    <t>Tabelle 3-4: Angewandte Verfahren</t>
  </si>
  <si>
    <t>Lohnansatz tabelle 3-3</t>
  </si>
  <si>
    <t>Lohnansatz Tabelle 3-2</t>
  </si>
  <si>
    <t>Es wird empfohlen eine Sicherungskopie desLeerformulars" Erfassungsbogen" anzulegen</t>
  </si>
  <si>
    <t>Tab. 3-1</t>
  </si>
  <si>
    <t>Es sind "Voll-AK" einzutragen, also eine Einheit, die Arbeitsminderungen durch Alter oder Erwerbsunfähigkeit berücksichtigt. So sind kürzungen (z.B. 1 Teilzeitbeschäftigter mit 20 Stunden pro Woche = 0,5 Ak) entsprechend vorzunehmen. 1 "nichtentlohnte Voll_AK" wird mit 2.300 Akh berechnet, eine "bezahlte Voll-AK" mit 1800 Akh.</t>
  </si>
  <si>
    <t>Es ist nur die Zeit, die direkt auf den  Kostenstellen abgerechnet wird, zu erfassen, d.h. bei Lohnempfängern die bezahlte (entlohnte) Zeit (einschl. Urlaub, bezahlte Freistellungen, Krankheit -sofern der Betrieb die Lohnfortzahlung übernimmt- etc.) und bei Unternehmern und bei nichtentlohnten mFa die gearbeitete (nicht entlohnte) Zeit.</t>
  </si>
  <si>
    <t>Tab. 3-4</t>
  </si>
  <si>
    <t>Angaben sind nicht berechnungsrelevant, dienen aber zur Interpretation der Ergebnisse.</t>
  </si>
  <si>
    <t>Umlageschlüssel ermöglichen das Verteilen von Kostenpositionen aus dem Jahresschluss auf verschiedene Produktionszweige, zwingend für Betriebe ohe Kostenstellen-Kostenträgerrechnung.</t>
  </si>
  <si>
    <t>Angaben zur Interpretation und Wichtung der verschiedenen Kostenpositionen, wenn sich der Verbrauch für diese Tiere nicht herausrechnen läßt.</t>
  </si>
  <si>
    <t>Tab. 4-1</t>
  </si>
  <si>
    <t>Tab. 5-1</t>
  </si>
  <si>
    <r>
      <t xml:space="preserve">Bitte unbedingt den Futtermittelcode eintragen, damit eine korrekte Zuordnung zu den Futtermittelkategorien erfolgen kann Wenn </t>
    </r>
    <r>
      <rPr>
        <b/>
        <sz val="10"/>
        <rFont val="Arial"/>
        <family val="2"/>
      </rPr>
      <t xml:space="preserve">Zelle J41 = "j" </t>
    </r>
    <r>
      <rPr>
        <sz val="10"/>
        <rFont val="Arial"/>
        <family val="2"/>
      </rPr>
      <t>dann werden die Kosten des eigen erzeugten Grundfutters durch das Programm berechnet. Eigenes Getreide muss aus dem JAB "Ernteflächen, naturale Erträge und Leistungen, Spalte Innenumsatz Futtermittel" wertmäßig entnommen werden. Die verbrauchten Mengen an Getreide stehen im Naturalbericht Vorräte - selbsterzeugte fertige Erzeugnisse.</t>
    </r>
  </si>
  <si>
    <t>Angaben für die Berechnung des Umlageschlüssels Marktfrucht - Futterbau nowendig (Betriebszweigabrechnung Pflanzenproduktion) und für die Zuteilung der entkoppelten Zahlungen sowie die die Berechnung der Flächenverwertung der Milchproduktion</t>
  </si>
  <si>
    <t>Hauptfutterfläche je Michkuh des Durchschnittsbestande</t>
  </si>
  <si>
    <t>Tab. 5_2</t>
  </si>
  <si>
    <t>Die Angaben dienen der Beurteilung der ökonomischen Ergebnisse. Die Angaben zur Milchleistung müssen unbedingt gemacht werden.</t>
  </si>
  <si>
    <t>Tab. 5-3</t>
  </si>
  <si>
    <t>Die Angaben dienen der Beurteilung der biologischen Milchleistung im Kontext zum ökonomischen Ergebnis.</t>
  </si>
  <si>
    <t>Die Angaben dienen der Beurteilung des Reproduktionsgeschehens im Kontext zum ökonomischen Ergebnis</t>
  </si>
  <si>
    <t>Abgänge und Zugänge werden aus der Tab. 2-1 übernommen, Leistungen und Kosten auf der Seite Erg_mv verarbeitet</t>
  </si>
  <si>
    <t>Tab. 6-1</t>
  </si>
  <si>
    <t>Tab. 7-1</t>
  </si>
  <si>
    <t>Wenn alle Arbeitserledigungs-, Gebäude und sonstigen Gemeinkosten im Rahmen einer Vollkostenrechnung bereits verrechnet wurden und somit in der Tab. Erg_mv enthalten sind, ist die Tab. 7-1 nicht notwendig. Beim verwenden der Tabelle erfogt die Zuteilung auf die Kostenstellen Tier- und Pflanzenproduktion  dann automatisch in Form von Vorschlagswerten(gebildet aus einer Vielzahl von Betriebszweiganalysen). ist eine weitere Aufteilung der Tierproduktion notwendig, sind eigene geeignete Umlagegrößen (z.B. nach Umsatzerlösen) zu bilden.</t>
  </si>
  <si>
    <t>Die Zellen in den einzelnen Blättern sind nicht geschützt, d.h. Formeln und Vorschlagswerte können überschrieben</t>
  </si>
  <si>
    <r>
      <t xml:space="preserve">werden. </t>
    </r>
    <r>
      <rPr>
        <b/>
        <sz val="10"/>
        <color indexed="10"/>
        <rFont val="Times New Roman"/>
        <family val="1"/>
      </rPr>
      <t>Achtung</t>
    </r>
    <r>
      <rPr>
        <b/>
        <sz val="10"/>
        <rFont val="Times New Roman"/>
        <family val="1"/>
      </rPr>
      <t>: Verknüpfungen und Bezüge untereinander funktionieren dann aber nicht mehr.</t>
    </r>
  </si>
  <si>
    <t>Tab. 8-1</t>
  </si>
  <si>
    <t>Hier erfolgt die Aufteilung der Zulagen und Zuschüsse auf die Tier- und Pflanzenproduktion. Kostenstellen rechnende Betriebe müssen nur Angaben zu entkoppelten Zahlung Fläche machen.</t>
  </si>
  <si>
    <t>Hier ist der betriebliche Wert aus dem Jahreabschluss oder eigener Berechnungen einzutragen.</t>
  </si>
  <si>
    <t>In den Zeilen 57 bis 62 wird das Betriebsergebnis in Matrixform zusammengefasst dargestellt. Es werden die 2 Erfolgskennzahlen "Gewinn des Betriebszweiges", "kalkulatorisches Betriebszweigergebnis",  jeweils absolut (für die gesamte Abrechnungseinheit), je Kuh und Jahr sowie je dt Milch dargestellt. Die Ausweisung erfolgt zum einen ohne entkoppelte Ausgleichszahlungen und zum anderen  unter Einbeziehung der für die Kostenstelle ausgewiesenen Hauptfutterfläche.</t>
  </si>
  <si>
    <t>Das Kalkulationstableau zur Ermittlung der Kosten der Pflanzenproduktion befindet sich neben der Betriebszweigabrechnung Milchproduktion (Spalten H - M).</t>
  </si>
  <si>
    <t>In diese Zeile ist die Summe der Umsatzerlöse PP des BML-Abschlusses einzugeben. Wurde in Tabelle 4-1 das innenumgesetzte Kraftfutter bewertet, so wird dieser Betrag automatisch als innerbetriebliche Verrechnung übernommen und ist zur Summe der Umsatzerlöse zuzuschlagen.</t>
  </si>
  <si>
    <t xml:space="preserve">Die kalk. Personalkosten für die Kostenstelle Pflanzenproduktion werden nach Angaben in der Tabelle 3-3  berechnet und hierher übernommen. 
Die kalk. Personalkosten werden allerdings nur in Klammern ausgewiesen und in die kalkulatorischen Grundfutterkosten in Zeile D 25 übernommen . </t>
  </si>
  <si>
    <r>
      <t xml:space="preserve">In den Zeilen 57 bis 59 wird das Betriebszweigergebnis in Matrixform zusammengefasst dargestellt. Es wird 2 Erfolgskennzahlen "Gewinn des Betriebszweiges" und "kalkulatorisches Betriebszweigrtgebnis" jeweils </t>
    </r>
    <r>
      <rPr>
        <b/>
        <sz val="10"/>
        <rFont val="Times New Roman"/>
        <family val="1"/>
      </rPr>
      <t xml:space="preserve">absolut </t>
    </r>
    <r>
      <rPr>
        <sz val="10"/>
        <rFont val="Times New Roman"/>
        <family val="1"/>
      </rPr>
      <t xml:space="preserve">sowie </t>
    </r>
    <r>
      <rPr>
        <b/>
        <sz val="10"/>
        <rFont val="Times New Roman"/>
        <family val="1"/>
      </rPr>
      <t>je ha LN</t>
    </r>
    <r>
      <rPr>
        <sz val="10"/>
        <rFont val="Times New Roman"/>
        <family val="1"/>
      </rPr>
      <t xml:space="preserve"> dargestellt.</t>
    </r>
  </si>
  <si>
    <t>Produktions-technische Kennzahlen und Produktivi-täts-kennzahlen</t>
  </si>
  <si>
    <t>In dieser Tabelle werden zur Vervollständigung des betriebswirtschaftlichen Ergebnisses wesentliche produktiontechnische Kennzahlen und Produktivitätskennzahlen für den  Produktionszweig ausgewiesen. Diese berechnen sich automatisch aus den Angaben der Tabellen  2-1, 3-1, 5-1, 5-3.</t>
  </si>
  <si>
    <t>Z 56-62</t>
  </si>
  <si>
    <t>Z 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</si>
</sst>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
    <numFmt numFmtId="166" formatCode="\(#,##0.0\)"/>
    <numFmt numFmtId="167" formatCode="0.0"/>
    <numFmt numFmtId="168" formatCode="\(0\)"/>
  </numFmts>
  <fonts count="67" x14ac:knownFonts="1">
    <font>
      <sz val="10"/>
      <name val="Arial"/>
    </font>
    <font>
      <sz val="10"/>
      <name val="Arial"/>
    </font>
    <font>
      <sz val="10"/>
      <name val="Times New Roman"/>
      <family val="1"/>
    </font>
    <font>
      <b/>
      <i/>
      <sz val="10"/>
      <name val="Times New Roman"/>
      <family val="1"/>
    </font>
    <font>
      <b/>
      <sz val="8"/>
      <name val="Times New Roman"/>
      <family val="1"/>
    </font>
    <font>
      <b/>
      <sz val="10"/>
      <name val="Times New Roman"/>
      <family val="1"/>
    </font>
    <font>
      <sz val="8"/>
      <name val="Times New Roman"/>
      <family val="1"/>
    </font>
    <font>
      <b/>
      <u/>
      <sz val="10"/>
      <name val="Times New Roman"/>
      <family val="1"/>
    </font>
    <font>
      <b/>
      <sz val="11"/>
      <name val="Times New Roman"/>
      <family val="1"/>
    </font>
    <font>
      <b/>
      <sz val="12"/>
      <name val="Times New Roman"/>
      <family val="1"/>
    </font>
    <font>
      <b/>
      <i/>
      <sz val="9"/>
      <name val="Times New Roman"/>
      <family val="1"/>
    </font>
    <font>
      <sz val="9"/>
      <name val="Times New Roman"/>
      <family val="1"/>
    </font>
    <font>
      <b/>
      <sz val="14"/>
      <name val="Times New Roman"/>
      <family val="1"/>
    </font>
    <font>
      <b/>
      <i/>
      <sz val="8"/>
      <name val="Times New Roman"/>
      <family val="1"/>
    </font>
    <font>
      <b/>
      <i/>
      <sz val="12"/>
      <name val="Times New Roman"/>
      <family val="1"/>
    </font>
    <font>
      <i/>
      <sz val="10"/>
      <name val="Times New Roman"/>
      <family val="1"/>
    </font>
    <font>
      <b/>
      <u/>
      <sz val="12"/>
      <name val="Times New Roman"/>
      <family val="1"/>
    </font>
    <font>
      <b/>
      <sz val="9"/>
      <name val="Times New Roman"/>
      <family val="1"/>
    </font>
    <font>
      <b/>
      <sz val="12"/>
      <color indexed="9"/>
      <name val="Times New Roman"/>
      <family val="1"/>
    </font>
    <font>
      <sz val="8"/>
      <color indexed="81"/>
      <name val="Tahoma"/>
      <family val="2"/>
    </font>
    <font>
      <b/>
      <sz val="8"/>
      <color indexed="81"/>
      <name val="Tahoma"/>
      <family val="2"/>
    </font>
    <font>
      <sz val="10"/>
      <color indexed="14"/>
      <name val="Times New Roman"/>
      <family val="1"/>
    </font>
    <font>
      <b/>
      <sz val="10"/>
      <color indexed="14"/>
      <name val="Times New Roman"/>
      <family val="1"/>
    </font>
    <font>
      <b/>
      <i/>
      <sz val="10"/>
      <color indexed="14"/>
      <name val="Times New Roman"/>
      <family val="1"/>
    </font>
    <font>
      <sz val="10"/>
      <color indexed="48"/>
      <name val="Times New Roman"/>
      <family val="1"/>
    </font>
    <font>
      <i/>
      <sz val="10"/>
      <color indexed="14"/>
      <name val="Times New Roman"/>
      <family val="1"/>
    </font>
    <font>
      <b/>
      <sz val="10"/>
      <color indexed="48"/>
      <name val="Times New Roman"/>
      <family val="1"/>
    </font>
    <font>
      <sz val="8"/>
      <color indexed="48"/>
      <name val="Times New Roman"/>
      <family val="1"/>
    </font>
    <font>
      <b/>
      <sz val="10"/>
      <name val="Times New Roman"/>
      <family val="1"/>
    </font>
    <font>
      <sz val="10"/>
      <color indexed="10"/>
      <name val="Times New Roman"/>
      <family val="1"/>
    </font>
    <font>
      <sz val="10"/>
      <color indexed="12"/>
      <name val="Times New Roman"/>
      <family val="1"/>
    </font>
    <font>
      <sz val="10"/>
      <color indexed="10"/>
      <name val="Times New Roman"/>
      <family val="1"/>
    </font>
    <font>
      <sz val="10"/>
      <color indexed="57"/>
      <name val="Times New Roman"/>
      <family val="1"/>
    </font>
    <font>
      <u/>
      <sz val="10"/>
      <color indexed="12"/>
      <name val="Arial"/>
      <family val="2"/>
    </font>
    <font>
      <b/>
      <sz val="10"/>
      <color indexed="10"/>
      <name val="Times New Roman"/>
      <family val="1"/>
    </font>
    <font>
      <b/>
      <sz val="10"/>
      <color indexed="57"/>
      <name val="Times New Roman"/>
      <family val="1"/>
    </font>
    <font>
      <sz val="10"/>
      <color indexed="14"/>
      <name val="Arial"/>
      <family val="2"/>
    </font>
    <font>
      <sz val="10"/>
      <color indexed="48"/>
      <name val="Arial"/>
      <family val="2"/>
    </font>
    <font>
      <sz val="10"/>
      <color indexed="9"/>
      <name val="Arial"/>
      <family val="2"/>
    </font>
    <font>
      <sz val="10"/>
      <color indexed="48"/>
      <name val="Arial"/>
      <family val="2"/>
    </font>
    <font>
      <b/>
      <u/>
      <sz val="12"/>
      <color indexed="12"/>
      <name val="Times New Roman"/>
      <family val="1"/>
    </font>
    <font>
      <b/>
      <u/>
      <sz val="10"/>
      <color indexed="12"/>
      <name val="Times New Roman"/>
      <family val="1"/>
    </font>
    <font>
      <i/>
      <sz val="10"/>
      <color indexed="48"/>
      <name val="Times New Roman"/>
      <family val="1"/>
    </font>
    <font>
      <sz val="8"/>
      <name val="Arial"/>
      <family val="2"/>
    </font>
    <font>
      <b/>
      <sz val="10"/>
      <color indexed="10"/>
      <name val="Wingdings"/>
      <charset val="2"/>
    </font>
    <font>
      <b/>
      <sz val="8"/>
      <color indexed="10"/>
      <name val="Tahoma"/>
      <family val="2"/>
    </font>
    <font>
      <sz val="10"/>
      <color indexed="12"/>
      <name val="Times New Roman"/>
      <family val="1"/>
    </font>
    <font>
      <b/>
      <sz val="10"/>
      <color indexed="12"/>
      <name val="Times New Roman"/>
      <family val="1"/>
    </font>
    <font>
      <sz val="8"/>
      <color indexed="12"/>
      <name val="Times New Roman"/>
      <family val="1"/>
    </font>
    <font>
      <b/>
      <u/>
      <sz val="8"/>
      <color indexed="81"/>
      <name val="Tahoma"/>
      <family val="2"/>
    </font>
    <font>
      <b/>
      <i/>
      <sz val="10"/>
      <color indexed="9"/>
      <name val="Times New Roman"/>
      <family val="1"/>
    </font>
    <font>
      <u/>
      <sz val="10"/>
      <color indexed="12"/>
      <name val="Times New Roman"/>
      <family val="1"/>
    </font>
    <font>
      <sz val="8"/>
      <color indexed="10"/>
      <name val="Times New Roman"/>
      <family val="1"/>
    </font>
    <font>
      <sz val="9"/>
      <color indexed="10"/>
      <name val="Times New Roman"/>
      <family val="1"/>
    </font>
    <font>
      <b/>
      <sz val="8"/>
      <color indexed="12"/>
      <name val="Times New Roman"/>
      <family val="1"/>
    </font>
    <font>
      <b/>
      <sz val="10"/>
      <name val="Arial"/>
      <family val="2"/>
    </font>
    <font>
      <b/>
      <u/>
      <sz val="10"/>
      <color indexed="10"/>
      <name val="Times New Roman"/>
      <family val="1"/>
    </font>
    <font>
      <sz val="10"/>
      <name val="Arial"/>
      <family val="2"/>
    </font>
    <font>
      <b/>
      <sz val="10"/>
      <color rgb="FF3366FF"/>
      <name val="Times New Roman"/>
      <family val="1"/>
    </font>
    <font>
      <sz val="10"/>
      <color rgb="FFFF00FF"/>
      <name val="Times New Roman"/>
      <family val="1"/>
    </font>
    <font>
      <b/>
      <sz val="10"/>
      <color rgb="FFFF0000"/>
      <name val="Times New Roman"/>
      <family val="1"/>
    </font>
    <font>
      <sz val="10"/>
      <color rgb="FFFF0000"/>
      <name val="Times New Roman"/>
      <family val="1"/>
    </font>
    <font>
      <sz val="10"/>
      <color rgb="FF3366FF"/>
      <name val="Times New Roman"/>
      <family val="1"/>
    </font>
    <font>
      <sz val="8"/>
      <color rgb="FFFF00FF"/>
      <name val="Times New Roman"/>
      <family val="1"/>
    </font>
    <font>
      <sz val="9"/>
      <color rgb="FFFF00FF"/>
      <name val="Times New Roman"/>
      <family val="1"/>
    </font>
    <font>
      <sz val="9"/>
      <color rgb="FF3366FF"/>
      <name val="Times New Roman"/>
      <family val="1"/>
    </font>
    <font>
      <b/>
      <sz val="12"/>
      <color theme="0"/>
      <name val="Times New Roman"/>
      <family val="1"/>
    </font>
  </fonts>
  <fills count="2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9"/>
        <bgColor indexed="64"/>
      </patternFill>
    </fill>
    <fill>
      <patternFill patternType="darkUp"/>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60"/>
        <bgColor indexed="64"/>
      </patternFill>
    </fill>
    <fill>
      <patternFill patternType="solid">
        <fgColor indexed="61"/>
        <bgColor indexed="64"/>
      </patternFill>
    </fill>
    <fill>
      <patternFill patternType="solid">
        <fgColor indexed="13"/>
        <bgColor indexed="64"/>
      </patternFill>
    </fill>
    <fill>
      <patternFill patternType="solid">
        <fgColor indexed="45"/>
        <bgColor indexed="64"/>
      </patternFill>
    </fill>
    <fill>
      <patternFill patternType="solid">
        <fgColor indexed="44"/>
        <bgColor indexed="64"/>
      </patternFill>
    </fill>
    <fill>
      <patternFill patternType="solid">
        <fgColor indexed="40"/>
        <bgColor indexed="64"/>
      </patternFill>
    </fill>
    <fill>
      <patternFill patternType="solid">
        <fgColor indexed="46"/>
        <bgColor indexed="64"/>
      </patternFill>
    </fill>
    <fill>
      <patternFill patternType="solid">
        <fgColor indexed="22"/>
        <bgColor indexed="64"/>
      </patternFill>
    </fill>
    <fill>
      <patternFill patternType="solid">
        <fgColor indexed="11"/>
        <bgColor indexed="64"/>
      </patternFill>
    </fill>
    <fill>
      <patternFill patternType="solid">
        <fgColor indexed="9"/>
        <bgColor indexed="64"/>
      </patternFill>
    </fill>
    <fill>
      <patternFill patternType="gray0625"/>
    </fill>
    <fill>
      <patternFill patternType="solid">
        <fgColor indexed="65"/>
        <bgColor indexed="8"/>
      </patternFill>
    </fill>
    <fill>
      <patternFill patternType="solid">
        <fgColor indexed="43"/>
        <bgColor indexed="8"/>
      </patternFill>
    </fill>
    <fill>
      <patternFill patternType="solid">
        <fgColor indexed="41"/>
        <bgColor indexed="8"/>
      </patternFill>
    </fill>
    <fill>
      <patternFill patternType="solid">
        <fgColor rgb="FFCCFFFF"/>
        <bgColor indexed="64"/>
      </patternFill>
    </fill>
    <fill>
      <patternFill patternType="solid">
        <fgColor rgb="FFFFFF99"/>
        <bgColor indexed="64"/>
      </patternFill>
    </fill>
    <fill>
      <patternFill patternType="solid">
        <fgColor rgb="FFC0C0C0"/>
        <bgColor indexed="64"/>
      </patternFill>
    </fill>
    <fill>
      <patternFill patternType="solid">
        <fgColor rgb="FF99330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dotted">
        <color indexed="64"/>
      </bottom>
      <diagonal/>
    </border>
    <border>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style="dotted">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s>
  <cellStyleXfs count="4">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0" fontId="57" fillId="0" borderId="0"/>
  </cellStyleXfs>
  <cellXfs count="760">
    <xf numFmtId="0" fontId="0" fillId="0" borderId="0" xfId="0"/>
    <xf numFmtId="0" fontId="2" fillId="0" borderId="0" xfId="0" applyFont="1"/>
    <xf numFmtId="0" fontId="6" fillId="0" borderId="1" xfId="0" applyFont="1" applyBorder="1" applyAlignment="1">
      <alignment horizontal="center"/>
    </xf>
    <xf numFmtId="0" fontId="6" fillId="0" borderId="2" xfId="0" applyFont="1" applyBorder="1"/>
    <xf numFmtId="0" fontId="5" fillId="0" borderId="2" xfId="0" applyFont="1" applyBorder="1"/>
    <xf numFmtId="0" fontId="2" fillId="0" borderId="2" xfId="0" applyFont="1" applyBorder="1"/>
    <xf numFmtId="0" fontId="5" fillId="0" borderId="3" xfId="0" applyFont="1" applyBorder="1"/>
    <xf numFmtId="0" fontId="2" fillId="0" borderId="3" xfId="0" applyFont="1" applyBorder="1"/>
    <xf numFmtId="0" fontId="3" fillId="0" borderId="1" xfId="0" applyFont="1" applyBorder="1" applyAlignment="1">
      <alignment horizontal="centerContinuous" wrapText="1"/>
    </xf>
    <xf numFmtId="0" fontId="3" fillId="0" borderId="1" xfId="0" applyFont="1" applyBorder="1" applyAlignment="1">
      <alignment horizontal="center" wrapText="1"/>
    </xf>
    <xf numFmtId="0" fontId="6" fillId="0" borderId="3" xfId="0" applyFont="1" applyBorder="1"/>
    <xf numFmtId="0" fontId="5" fillId="0" borderId="0" xfId="0" applyFont="1"/>
    <xf numFmtId="0" fontId="7" fillId="0" borderId="0" xfId="0" applyFont="1"/>
    <xf numFmtId="0" fontId="3" fillId="0" borderId="4" xfId="0" applyFont="1" applyBorder="1" applyAlignment="1">
      <alignment horizontal="centerContinuous" wrapText="1"/>
    </xf>
    <xf numFmtId="0" fontId="3" fillId="0" borderId="5" xfId="0" applyFont="1" applyBorder="1" applyAlignment="1">
      <alignment horizontal="center" wrapText="1"/>
    </xf>
    <xf numFmtId="0" fontId="6" fillId="0" borderId="6" xfId="0" applyFont="1" applyBorder="1" applyAlignment="1">
      <alignment horizontal="center"/>
    </xf>
    <xf numFmtId="0" fontId="6" fillId="0" borderId="5" xfId="0" applyFont="1" applyBorder="1" applyAlignment="1">
      <alignment horizontal="center"/>
    </xf>
    <xf numFmtId="0" fontId="6" fillId="0" borderId="7" xfId="0" applyFont="1" applyBorder="1"/>
    <xf numFmtId="0" fontId="6" fillId="0" borderId="8" xfId="0" applyFont="1" applyBorder="1"/>
    <xf numFmtId="0" fontId="6" fillId="0" borderId="9" xfId="0" applyFont="1" applyBorder="1"/>
    <xf numFmtId="0" fontId="5" fillId="0" borderId="10" xfId="0" applyFont="1" applyBorder="1"/>
    <xf numFmtId="0" fontId="3" fillId="0" borderId="11" xfId="0" applyFont="1" applyBorder="1"/>
    <xf numFmtId="0" fontId="6" fillId="0" borderId="0" xfId="0" applyFont="1"/>
    <xf numFmtId="0" fontId="2" fillId="0" borderId="0" xfId="0" applyFont="1" applyAlignment="1">
      <alignment horizontal="center"/>
    </xf>
    <xf numFmtId="0" fontId="3" fillId="0" borderId="12" xfId="0" applyFont="1" applyBorder="1"/>
    <xf numFmtId="0" fontId="3" fillId="0" borderId="12" xfId="0" applyFont="1" applyBorder="1" applyAlignment="1">
      <alignment horizontal="center"/>
    </xf>
    <xf numFmtId="0" fontId="3" fillId="0" borderId="13" xfId="0" applyFont="1" applyBorder="1" applyAlignment="1">
      <alignment vertical="top"/>
    </xf>
    <xf numFmtId="0" fontId="3" fillId="0" borderId="14" xfId="0" applyFont="1" applyBorder="1" applyAlignment="1">
      <alignment horizontal="centerContinuous" wrapText="1"/>
    </xf>
    <xf numFmtId="0" fontId="3" fillId="0" borderId="15" xfId="0" applyFont="1" applyBorder="1" applyAlignment="1">
      <alignment vertical="top"/>
    </xf>
    <xf numFmtId="0" fontId="3" fillId="0" borderId="11" xfId="0" applyFont="1" applyBorder="1" applyAlignment="1">
      <alignment horizontal="center" vertical="top" wrapText="1"/>
    </xf>
    <xf numFmtId="0" fontId="3" fillId="0" borderId="15" xfId="0" applyFont="1" applyBorder="1"/>
    <xf numFmtId="0" fontId="2" fillId="0" borderId="0" xfId="0" applyFont="1" applyBorder="1"/>
    <xf numFmtId="0" fontId="2" fillId="0" borderId="1" xfId="0" applyFont="1" applyBorder="1"/>
    <xf numFmtId="0" fontId="13" fillId="0" borderId="16" xfId="0" applyFont="1" applyBorder="1" applyAlignment="1">
      <alignment horizontal="center"/>
    </xf>
    <xf numFmtId="0" fontId="13" fillId="0" borderId="17" xfId="0" applyFont="1" applyBorder="1" applyAlignment="1">
      <alignment horizontal="center"/>
    </xf>
    <xf numFmtId="0" fontId="13" fillId="0" borderId="13" xfId="0" applyFont="1" applyBorder="1"/>
    <xf numFmtId="0" fontId="13" fillId="0" borderId="18" xfId="0" applyFont="1" applyBorder="1"/>
    <xf numFmtId="0" fontId="13" fillId="0" borderId="19" xfId="0" applyFont="1" applyBorder="1"/>
    <xf numFmtId="0" fontId="13" fillId="0" borderId="20" xfId="0" applyFont="1" applyBorder="1" applyAlignment="1">
      <alignment horizontal="centerContinuous"/>
    </xf>
    <xf numFmtId="0" fontId="13" fillId="0" borderId="0" xfId="0" applyFont="1" applyBorder="1"/>
    <xf numFmtId="0" fontId="6" fillId="0" borderId="7" xfId="0" applyFont="1" applyBorder="1" applyAlignment="1">
      <alignment horizontal="center"/>
    </xf>
    <xf numFmtId="0" fontId="6" fillId="0" borderId="8" xfId="0" applyFont="1" applyBorder="1" applyAlignment="1">
      <alignment horizontal="center"/>
    </xf>
    <xf numFmtId="0" fontId="6" fillId="0" borderId="21" xfId="0" applyFont="1" applyBorder="1" applyAlignment="1">
      <alignment horizontal="center"/>
    </xf>
    <xf numFmtId="0" fontId="13" fillId="0" borderId="22" xfId="0" applyFont="1" applyBorder="1"/>
    <xf numFmtId="0" fontId="13" fillId="0" borderId="12" xfId="0" applyFont="1" applyBorder="1" applyAlignment="1">
      <alignment horizontal="centerContinuous"/>
    </xf>
    <xf numFmtId="0" fontId="13" fillId="0" borderId="12" xfId="0" applyFont="1" applyBorder="1" applyAlignment="1">
      <alignment horizontal="center"/>
    </xf>
    <xf numFmtId="0" fontId="13" fillId="0" borderId="23" xfId="0" applyFont="1" applyBorder="1"/>
    <xf numFmtId="0" fontId="13" fillId="0" borderId="11" xfId="0" applyFont="1" applyBorder="1"/>
    <xf numFmtId="0" fontId="13" fillId="0" borderId="24" xfId="0" applyFont="1" applyBorder="1" applyAlignment="1">
      <alignment horizontal="center"/>
    </xf>
    <xf numFmtId="0" fontId="13" fillId="0" borderId="15" xfId="0" applyFont="1" applyBorder="1"/>
    <xf numFmtId="0" fontId="13" fillId="0" borderId="25" xfId="0" applyFont="1" applyBorder="1" applyAlignment="1">
      <alignment horizontal="center"/>
    </xf>
    <xf numFmtId="0" fontId="6"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xf numFmtId="0" fontId="2" fillId="0" borderId="28" xfId="0" applyFont="1" applyBorder="1"/>
    <xf numFmtId="0" fontId="2" fillId="0" borderId="29" xfId="0" applyFont="1" applyBorder="1"/>
    <xf numFmtId="0" fontId="5" fillId="0" borderId="30" xfId="0" applyFont="1" applyBorder="1" applyAlignment="1">
      <alignment vertical="center"/>
    </xf>
    <xf numFmtId="0" fontId="2" fillId="0" borderId="0" xfId="0" applyFont="1" applyFill="1" applyBorder="1"/>
    <xf numFmtId="0" fontId="2" fillId="0" borderId="0" xfId="0" applyFont="1" applyAlignment="1">
      <alignment wrapText="1"/>
    </xf>
    <xf numFmtId="0" fontId="5" fillId="0" borderId="0" xfId="0" applyFont="1" applyBorder="1" applyAlignment="1">
      <alignment vertical="center"/>
    </xf>
    <xf numFmtId="0" fontId="5" fillId="0" borderId="0" xfId="0" applyFont="1" applyBorder="1"/>
    <xf numFmtId="0" fontId="15" fillId="0" borderId="0" xfId="0" applyFont="1" applyBorder="1" applyAlignment="1">
      <alignment vertical="center"/>
    </xf>
    <xf numFmtId="0" fontId="15" fillId="0" borderId="0" xfId="0" applyFont="1" applyBorder="1"/>
    <xf numFmtId="0" fontId="21" fillId="0" borderId="0" xfId="0" applyFont="1"/>
    <xf numFmtId="0" fontId="25" fillId="0" borderId="0" xfId="0" applyFont="1"/>
    <xf numFmtId="0" fontId="5" fillId="2" borderId="0" xfId="0" applyFont="1" applyFill="1"/>
    <xf numFmtId="0" fontId="2" fillId="2" borderId="0" xfId="0" applyFont="1" applyFill="1"/>
    <xf numFmtId="0" fontId="17" fillId="0" borderId="0" xfId="0" applyFont="1" applyBorder="1" applyAlignment="1">
      <alignment horizontal="left" vertical="center"/>
    </xf>
    <xf numFmtId="0" fontId="23" fillId="0" borderId="0" xfId="0" applyFont="1" applyFill="1" applyBorder="1"/>
    <xf numFmtId="0" fontId="0" fillId="0" borderId="0" xfId="0" applyProtection="1">
      <protection locked="0"/>
    </xf>
    <xf numFmtId="0" fontId="6" fillId="0" borderId="0" xfId="0" applyFont="1" applyBorder="1"/>
    <xf numFmtId="0" fontId="22" fillId="0" borderId="0" xfId="0" applyFont="1" applyFill="1"/>
    <xf numFmtId="164" fontId="21" fillId="0" borderId="0" xfId="0" applyNumberFormat="1" applyFont="1" applyAlignment="1" applyProtection="1">
      <alignment wrapText="1"/>
      <protection locked="0"/>
    </xf>
    <xf numFmtId="164" fontId="31" fillId="0" borderId="0" xfId="0" applyNumberFormat="1" applyFont="1" applyAlignment="1" applyProtection="1">
      <alignment wrapText="1"/>
      <protection locked="0"/>
    </xf>
    <xf numFmtId="164" fontId="32" fillId="0" borderId="0" xfId="0" applyNumberFormat="1" applyFont="1" applyAlignment="1" applyProtection="1">
      <alignment wrapText="1"/>
      <protection locked="0"/>
    </xf>
    <xf numFmtId="0" fontId="32" fillId="0" borderId="0" xfId="0" applyFont="1"/>
    <xf numFmtId="164" fontId="24" fillId="0" borderId="0" xfId="0" applyNumberFormat="1" applyFont="1" applyAlignment="1" applyProtection="1">
      <alignment wrapText="1"/>
      <protection locked="0"/>
    </xf>
    <xf numFmtId="0" fontId="5" fillId="0" borderId="19" xfId="0" applyFont="1" applyBorder="1" applyAlignment="1">
      <alignment horizontal="left"/>
    </xf>
    <xf numFmtId="0" fontId="6" fillId="0" borderId="31" xfId="0" applyFont="1" applyBorder="1" applyAlignment="1">
      <alignment horizontal="right"/>
    </xf>
    <xf numFmtId="0" fontId="6" fillId="0" borderId="31" xfId="0" applyFont="1" applyBorder="1" applyAlignment="1">
      <alignment horizontal="left"/>
    </xf>
    <xf numFmtId="0" fontId="2" fillId="3" borderId="0" xfId="0" applyFont="1" applyFill="1" applyAlignment="1">
      <alignment horizontal="center"/>
    </xf>
    <xf numFmtId="0" fontId="5" fillId="0" borderId="0" xfId="0" applyFont="1" applyBorder="1" applyAlignment="1">
      <alignment horizontal="left"/>
    </xf>
    <xf numFmtId="0" fontId="28" fillId="0" borderId="0" xfId="0" applyFont="1"/>
    <xf numFmtId="0" fontId="12" fillId="4" borderId="0" xfId="0" applyFont="1" applyFill="1"/>
    <xf numFmtId="0" fontId="0" fillId="0" borderId="0" xfId="0" applyFill="1"/>
    <xf numFmtId="0" fontId="0" fillId="0" borderId="32" xfId="0" applyFill="1" applyBorder="1"/>
    <xf numFmtId="0" fontId="24" fillId="0" borderId="33" xfId="0" applyFont="1" applyBorder="1"/>
    <xf numFmtId="1" fontId="21" fillId="0" borderId="34" xfId="0" applyNumberFormat="1" applyFont="1" applyBorder="1"/>
    <xf numFmtId="0" fontId="37" fillId="3" borderId="18" xfId="0" applyFont="1" applyFill="1" applyBorder="1"/>
    <xf numFmtId="2" fontId="2" fillId="0" borderId="0" xfId="0" applyNumberFormat="1" applyFont="1"/>
    <xf numFmtId="3" fontId="2" fillId="0" borderId="0" xfId="0" applyNumberFormat="1" applyFont="1" applyBorder="1" applyAlignment="1">
      <alignment horizontal="center"/>
    </xf>
    <xf numFmtId="3" fontId="21" fillId="3" borderId="3" xfId="0" applyNumberFormat="1" applyFont="1" applyFill="1" applyBorder="1" applyAlignment="1">
      <alignment horizontal="center"/>
    </xf>
    <xf numFmtId="3" fontId="21" fillId="3" borderId="35" xfId="0" applyNumberFormat="1" applyFont="1" applyFill="1" applyBorder="1" applyAlignment="1">
      <alignment horizontal="center"/>
    </xf>
    <xf numFmtId="3" fontId="15" fillId="0" borderId="0" xfId="0" applyNumberFormat="1" applyFont="1" applyBorder="1" applyAlignment="1">
      <alignment horizontal="center"/>
    </xf>
    <xf numFmtId="3" fontId="23" fillId="0" borderId="0" xfId="0" applyNumberFormat="1" applyFont="1" applyFill="1" applyBorder="1" applyAlignment="1">
      <alignment horizontal="center" vertical="center"/>
    </xf>
    <xf numFmtId="3" fontId="0" fillId="0" borderId="0" xfId="0" applyNumberFormat="1" applyAlignment="1">
      <alignment horizontal="center"/>
    </xf>
    <xf numFmtId="0" fontId="2" fillId="0" borderId="0" xfId="0" applyFont="1" applyProtection="1">
      <protection locked="0"/>
    </xf>
    <xf numFmtId="0" fontId="5" fillId="0" borderId="0" xfId="0" applyFont="1" applyProtection="1">
      <protection locked="0"/>
    </xf>
    <xf numFmtId="0" fontId="5" fillId="0" borderId="0" xfId="0" applyFont="1" applyAlignment="1" applyProtection="1">
      <alignment horizontal="right"/>
      <protection locked="0"/>
    </xf>
    <xf numFmtId="0" fontId="7" fillId="0" borderId="0" xfId="0" applyFont="1" applyProtection="1">
      <protection locked="0"/>
    </xf>
    <xf numFmtId="0" fontId="6" fillId="0" borderId="36" xfId="0" applyFont="1" applyBorder="1" applyAlignment="1" applyProtection="1">
      <alignment horizontal="center" vertical="top" wrapText="1"/>
      <protection locked="0"/>
    </xf>
    <xf numFmtId="0" fontId="6" fillId="0" borderId="16" xfId="0" applyFont="1" applyBorder="1" applyAlignment="1" applyProtection="1">
      <alignment horizontal="center" vertical="top" wrapText="1"/>
      <protection locked="0"/>
    </xf>
    <xf numFmtId="0" fontId="6" fillId="0" borderId="36" xfId="0" applyFont="1" applyBorder="1" applyAlignment="1" applyProtection="1">
      <alignment vertical="top" wrapText="1"/>
      <protection locked="0"/>
    </xf>
    <xf numFmtId="0" fontId="6" fillId="0" borderId="37" xfId="0" applyFont="1" applyBorder="1" applyAlignment="1" applyProtection="1">
      <alignment horizontal="centerContinuous" vertical="top" wrapText="1"/>
      <protection locked="0"/>
    </xf>
    <xf numFmtId="0" fontId="6" fillId="0" borderId="21" xfId="0" applyFont="1" applyBorder="1" applyAlignment="1" applyProtection="1">
      <alignment horizontal="centerContinuous" vertical="top" wrapText="1"/>
      <protection locked="0"/>
    </xf>
    <xf numFmtId="0" fontId="6" fillId="0" borderId="38" xfId="0" applyFont="1" applyBorder="1" applyAlignment="1" applyProtection="1">
      <alignment horizontal="centerContinuous" vertical="top" wrapText="1"/>
      <protection locked="0"/>
    </xf>
    <xf numFmtId="0" fontId="6" fillId="0" borderId="16" xfId="0" applyFont="1" applyBorder="1" applyAlignment="1" applyProtection="1">
      <alignment wrapText="1"/>
      <protection locked="0"/>
    </xf>
    <xf numFmtId="0" fontId="6" fillId="0" borderId="17" xfId="0" applyFont="1" applyBorder="1" applyAlignment="1" applyProtection="1">
      <alignment wrapText="1"/>
      <protection locked="0"/>
    </xf>
    <xf numFmtId="0" fontId="6" fillId="0" borderId="1" xfId="0" applyFont="1" applyBorder="1" applyAlignment="1" applyProtection="1">
      <alignment horizontal="center" vertical="top" wrapText="1"/>
      <protection locked="0"/>
    </xf>
    <xf numFmtId="0" fontId="6" fillId="0" borderId="17" xfId="0" applyFont="1" applyBorder="1" applyAlignment="1" applyProtection="1">
      <alignment horizontal="center" wrapText="1"/>
      <protection locked="0"/>
    </xf>
    <xf numFmtId="0" fontId="2" fillId="0" borderId="17"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36" xfId="0" applyFont="1" applyBorder="1" applyProtection="1">
      <protection locked="0"/>
    </xf>
    <xf numFmtId="0" fontId="2" fillId="0" borderId="2" xfId="0" applyFont="1" applyBorder="1" applyProtection="1">
      <protection locked="0"/>
    </xf>
    <xf numFmtId="0" fontId="2" fillId="0" borderId="16" xfId="0" applyFont="1" applyBorder="1" applyProtection="1">
      <protection locked="0"/>
    </xf>
    <xf numFmtId="0" fontId="2" fillId="0" borderId="3" xfId="0" applyFont="1" applyBorder="1" applyProtection="1">
      <protection locked="0"/>
    </xf>
    <xf numFmtId="0" fontId="3" fillId="0" borderId="13" xfId="0" applyFont="1" applyBorder="1" applyAlignment="1" applyProtection="1">
      <alignment horizontal="left" vertical="top"/>
      <protection locked="0"/>
    </xf>
    <xf numFmtId="0" fontId="3" fillId="0" borderId="11" xfId="0" applyFont="1" applyBorder="1" applyAlignment="1" applyProtection="1">
      <alignment vertical="top"/>
      <protection locked="0"/>
    </xf>
    <xf numFmtId="0" fontId="3" fillId="0" borderId="39" xfId="0" applyFont="1" applyBorder="1" applyAlignment="1" applyProtection="1">
      <alignment horizontal="center" vertical="top"/>
      <protection locked="0"/>
    </xf>
    <xf numFmtId="0" fontId="14" fillId="0" borderId="14" xfId="0" applyFont="1" applyBorder="1" applyAlignment="1" applyProtection="1">
      <alignment horizontal="center" vertical="top" wrapText="1"/>
      <protection locked="0"/>
    </xf>
    <xf numFmtId="0" fontId="6" fillId="0" borderId="6"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7" xfId="0" applyFont="1" applyBorder="1" applyAlignment="1" applyProtection="1">
      <alignment horizontal="center" vertical="center"/>
      <protection locked="0"/>
    </xf>
    <xf numFmtId="0" fontId="5" fillId="0" borderId="40" xfId="0" applyFont="1" applyBorder="1" applyAlignment="1" applyProtection="1">
      <alignment vertical="center"/>
      <protection locked="0"/>
    </xf>
    <xf numFmtId="0" fontId="2" fillId="5" borderId="2" xfId="0" applyFont="1" applyFill="1" applyBorder="1" applyAlignment="1" applyProtection="1">
      <alignment horizontal="center" vertical="center"/>
      <protection locked="0"/>
    </xf>
    <xf numFmtId="0" fontId="5" fillId="0" borderId="22" xfId="0" applyFont="1" applyBorder="1" applyAlignment="1" applyProtection="1">
      <alignment wrapText="1"/>
      <protection locked="0"/>
    </xf>
    <xf numFmtId="0" fontId="6" fillId="0" borderId="8"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0" fontId="5" fillId="0" borderId="31" xfId="0" applyFont="1" applyBorder="1" applyAlignment="1" applyProtection="1">
      <alignment vertical="center"/>
      <protection locked="0"/>
    </xf>
    <xf numFmtId="0" fontId="2" fillId="5" borderId="41" xfId="0" applyFont="1" applyFill="1" applyBorder="1" applyAlignment="1" applyProtection="1">
      <alignment horizontal="center"/>
      <protection locked="0"/>
    </xf>
    <xf numFmtId="0" fontId="2" fillId="5" borderId="3" xfId="0" applyFont="1" applyFill="1" applyBorder="1" applyAlignment="1" applyProtection="1">
      <alignment horizontal="center" vertical="center"/>
      <protection locked="0"/>
    </xf>
    <xf numFmtId="0" fontId="2" fillId="5" borderId="35" xfId="0" applyFont="1" applyFill="1" applyBorder="1" applyAlignment="1" applyProtection="1">
      <alignment horizontal="center"/>
      <protection locked="0"/>
    </xf>
    <xf numFmtId="0" fontId="3" fillId="0" borderId="42" xfId="0" applyFont="1" applyBorder="1" applyAlignment="1" applyProtection="1">
      <alignment horizontal="center"/>
      <protection locked="0"/>
    </xf>
    <xf numFmtId="0" fontId="2" fillId="0" borderId="13" xfId="0" applyFont="1" applyBorder="1" applyProtection="1">
      <protection locked="0"/>
    </xf>
    <xf numFmtId="0" fontId="2" fillId="0" borderId="23" xfId="0" applyFont="1" applyBorder="1" applyProtection="1">
      <protection locked="0"/>
    </xf>
    <xf numFmtId="0" fontId="2" fillId="0" borderId="11" xfId="0" applyFont="1" applyBorder="1" applyProtection="1">
      <protection locked="0"/>
    </xf>
    <xf numFmtId="0" fontId="3" fillId="0" borderId="43" xfId="0" applyFont="1" applyBorder="1" applyAlignment="1" applyProtection="1">
      <alignment horizontal="center"/>
      <protection locked="0"/>
    </xf>
    <xf numFmtId="0" fontId="42" fillId="0" borderId="44" xfId="0" applyFont="1" applyBorder="1" applyAlignment="1" applyProtection="1">
      <alignment horizontal="center"/>
      <protection locked="0"/>
    </xf>
    <xf numFmtId="0" fontId="10" fillId="0" borderId="45" xfId="0" applyFont="1" applyBorder="1" applyAlignment="1" applyProtection="1">
      <alignment horizontal="center"/>
      <protection locked="0"/>
    </xf>
    <xf numFmtId="0" fontId="2" fillId="0" borderId="18" xfId="0" applyFont="1" applyBorder="1" applyProtection="1">
      <protection locked="0"/>
    </xf>
    <xf numFmtId="0" fontId="2" fillId="0" borderId="0" xfId="0" applyFont="1" applyBorder="1" applyProtection="1">
      <protection locked="0"/>
    </xf>
    <xf numFmtId="0" fontId="2" fillId="0" borderId="22" xfId="0" applyFont="1" applyBorder="1" applyProtection="1">
      <protection locked="0"/>
    </xf>
    <xf numFmtId="0" fontId="3" fillId="0" borderId="46" xfId="0" applyFont="1" applyBorder="1" applyAlignment="1" applyProtection="1">
      <alignment horizontal="center"/>
      <protection locked="0"/>
    </xf>
    <xf numFmtId="0" fontId="42" fillId="0" borderId="16" xfId="0" applyFont="1" applyBorder="1" applyAlignment="1" applyProtection="1">
      <alignment horizontal="center"/>
      <protection locked="0"/>
    </xf>
    <xf numFmtId="0" fontId="3" fillId="0" borderId="47" xfId="0" applyFont="1" applyBorder="1" applyAlignment="1" applyProtection="1">
      <alignment horizontal="center"/>
      <protection locked="0"/>
    </xf>
    <xf numFmtId="0" fontId="2" fillId="0" borderId="15" xfId="0" applyFont="1" applyBorder="1" applyProtection="1">
      <protection locked="0"/>
    </xf>
    <xf numFmtId="0" fontId="2" fillId="0" borderId="19" xfId="0" applyFont="1" applyBorder="1" applyProtection="1">
      <protection locked="0"/>
    </xf>
    <xf numFmtId="0" fontId="2" fillId="0" borderId="12" xfId="0" applyFont="1" applyBorder="1" applyProtection="1">
      <protection locked="0"/>
    </xf>
    <xf numFmtId="0" fontId="3" fillId="0" borderId="20" xfId="0" applyFont="1" applyBorder="1" applyAlignment="1" applyProtection="1">
      <alignment horizontal="center"/>
      <protection locked="0"/>
    </xf>
    <xf numFmtId="0" fontId="42" fillId="0" borderId="17"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0" borderId="48" xfId="0" applyFont="1" applyBorder="1" applyAlignment="1" applyProtection="1">
      <alignment horizontal="center"/>
      <protection locked="0"/>
    </xf>
    <xf numFmtId="0" fontId="40" fillId="6" borderId="46" xfId="1" applyFont="1" applyFill="1" applyBorder="1" applyAlignment="1" applyProtection="1">
      <alignment horizontal="left"/>
      <protection locked="0"/>
    </xf>
    <xf numFmtId="0" fontId="6" fillId="0" borderId="46"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47" xfId="0" applyFont="1" applyBorder="1" applyAlignment="1" applyProtection="1">
      <alignment horizontal="center"/>
      <protection locked="0"/>
    </xf>
    <xf numFmtId="0" fontId="5" fillId="0" borderId="0" xfId="0" applyFont="1" applyBorder="1" applyProtection="1">
      <protection locked="0"/>
    </xf>
    <xf numFmtId="0" fontId="40" fillId="7" borderId="49" xfId="1" applyFont="1" applyFill="1" applyBorder="1" applyAlignment="1" applyProtection="1">
      <protection locked="0"/>
    </xf>
    <xf numFmtId="0" fontId="9" fillId="7" borderId="31" xfId="0" applyFont="1" applyFill="1" applyBorder="1" applyProtection="1">
      <protection locked="0"/>
    </xf>
    <xf numFmtId="3" fontId="21" fillId="0" borderId="47" xfId="0" applyNumberFormat="1" applyFont="1" applyBorder="1" applyAlignment="1" applyProtection="1">
      <alignment horizontal="center"/>
      <protection locked="0"/>
    </xf>
    <xf numFmtId="0" fontId="40" fillId="8" borderId="49" xfId="1" applyFont="1" applyFill="1" applyBorder="1" applyAlignment="1" applyProtection="1">
      <protection locked="0"/>
    </xf>
    <xf numFmtId="0" fontId="9" fillId="8" borderId="31" xfId="0" applyFont="1" applyFill="1" applyBorder="1" applyProtection="1">
      <protection locked="0"/>
    </xf>
    <xf numFmtId="3" fontId="2" fillId="0" borderId="0" xfId="0" applyNumberFormat="1" applyFont="1" applyBorder="1" applyAlignment="1" applyProtection="1">
      <alignment horizontal="center"/>
      <protection locked="0"/>
    </xf>
    <xf numFmtId="0" fontId="5" fillId="0" borderId="16" xfId="0" applyFont="1" applyBorder="1" applyProtection="1">
      <protection locked="0"/>
    </xf>
    <xf numFmtId="0" fontId="9" fillId="0" borderId="27" xfId="0" applyFont="1" applyBorder="1" applyProtection="1">
      <protection locked="0"/>
    </xf>
    <xf numFmtId="0" fontId="9" fillId="0" borderId="30" xfId="0" applyFont="1" applyBorder="1" applyProtection="1">
      <protection locked="0"/>
    </xf>
    <xf numFmtId="0" fontId="18" fillId="9" borderId="0" xfId="0" applyFont="1" applyFill="1" applyAlignment="1" applyProtection="1">
      <alignment vertical="center"/>
      <protection locked="0"/>
    </xf>
    <xf numFmtId="1" fontId="18" fillId="9" borderId="13" xfId="0" applyNumberFormat="1" applyFont="1" applyFill="1" applyBorder="1" applyAlignment="1" applyProtection="1">
      <alignment vertical="center"/>
      <protection locked="0"/>
    </xf>
    <xf numFmtId="1" fontId="2" fillId="10" borderId="45" xfId="0" applyNumberFormat="1" applyFont="1" applyFill="1" applyBorder="1" applyProtection="1">
      <protection locked="0"/>
    </xf>
    <xf numFmtId="0" fontId="9" fillId="11" borderId="0" xfId="0" applyFont="1" applyFill="1" applyAlignment="1" applyProtection="1">
      <alignment horizontal="center"/>
      <protection locked="0"/>
    </xf>
    <xf numFmtId="1" fontId="2" fillId="8" borderId="18" xfId="0" applyNumberFormat="1" applyFont="1" applyFill="1" applyBorder="1" applyProtection="1">
      <protection locked="0"/>
    </xf>
    <xf numFmtId="1" fontId="2" fillId="8" borderId="47" xfId="0" applyNumberFormat="1" applyFont="1" applyFill="1" applyBorder="1" applyProtection="1">
      <protection locked="0"/>
    </xf>
    <xf numFmtId="0" fontId="2" fillId="0" borderId="32" xfId="0" applyFont="1" applyBorder="1" applyProtection="1">
      <protection locked="0"/>
    </xf>
    <xf numFmtId="10" fontId="2" fillId="7" borderId="18" xfId="0" applyNumberFormat="1" applyFont="1" applyFill="1" applyBorder="1" applyProtection="1">
      <protection locked="0"/>
    </xf>
    <xf numFmtId="10" fontId="2" fillId="7" borderId="47" xfId="0" applyNumberFormat="1" applyFont="1" applyFill="1" applyBorder="1" applyProtection="1">
      <protection locked="0"/>
    </xf>
    <xf numFmtId="0" fontId="5" fillId="0" borderId="13" xfId="0" applyFont="1" applyBorder="1" applyAlignment="1" applyProtection="1">
      <alignment horizontal="center" vertical="top"/>
      <protection locked="0"/>
    </xf>
    <xf numFmtId="0" fontId="5" fillId="0" borderId="23" xfId="0" applyFont="1" applyBorder="1" applyAlignment="1" applyProtection="1">
      <alignment horizontal="center" vertical="top" wrapText="1"/>
      <protection locked="0"/>
    </xf>
    <xf numFmtId="0" fontId="17" fillId="0" borderId="23" xfId="0" applyFont="1" applyBorder="1" applyAlignment="1" applyProtection="1">
      <alignment horizontal="center" vertical="top" wrapText="1"/>
      <protection locked="0"/>
    </xf>
    <xf numFmtId="0" fontId="5" fillId="0" borderId="39" xfId="0" applyFont="1" applyBorder="1" applyAlignment="1" applyProtection="1">
      <alignment horizontal="center"/>
      <protection locked="0"/>
    </xf>
    <xf numFmtId="0" fontId="5" fillId="0" borderId="45" xfId="0" applyFont="1" applyBorder="1" applyAlignment="1" applyProtection="1">
      <alignment horizontal="center"/>
      <protection locked="0"/>
    </xf>
    <xf numFmtId="0" fontId="5" fillId="0" borderId="0" xfId="0" applyFont="1" applyAlignment="1" applyProtection="1">
      <alignment horizontal="center" vertical="top"/>
      <protection locked="0"/>
    </xf>
    <xf numFmtId="1" fontId="5" fillId="0" borderId="13" xfId="0" applyNumberFormat="1" applyFont="1" applyBorder="1" applyAlignment="1" applyProtection="1">
      <alignment horizontal="center" vertical="top" wrapText="1"/>
      <protection locked="0"/>
    </xf>
    <xf numFmtId="1" fontId="5" fillId="0" borderId="45" xfId="0" applyNumberFormat="1" applyFont="1" applyBorder="1" applyAlignment="1" applyProtection="1">
      <alignment horizontal="center" vertical="top" wrapText="1"/>
      <protection locked="0"/>
    </xf>
    <xf numFmtId="0" fontId="5" fillId="0" borderId="15"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5" fillId="0" borderId="19" xfId="0" applyFont="1" applyBorder="1" applyAlignment="1" applyProtection="1">
      <alignment horizontal="right"/>
      <protection locked="0"/>
    </xf>
    <xf numFmtId="0" fontId="5" fillId="0" borderId="17" xfId="0" applyFont="1" applyBorder="1" applyAlignment="1" applyProtection="1">
      <alignment horizontal="right"/>
      <protection locked="0"/>
    </xf>
    <xf numFmtId="0" fontId="5" fillId="0" borderId="42" xfId="0" applyFont="1" applyBorder="1" applyAlignment="1" applyProtection="1">
      <alignment horizontal="right"/>
      <protection locked="0"/>
    </xf>
    <xf numFmtId="0" fontId="5" fillId="0" borderId="0" xfId="0" applyFont="1" applyAlignment="1" applyProtection="1">
      <alignment horizontal="center"/>
      <protection locked="0"/>
    </xf>
    <xf numFmtId="1" fontId="5" fillId="0" borderId="15" xfId="0" applyNumberFormat="1" applyFont="1" applyBorder="1" applyAlignment="1" applyProtection="1">
      <alignment horizontal="right"/>
      <protection locked="0"/>
    </xf>
    <xf numFmtId="1" fontId="5" fillId="0" borderId="42" xfId="0" applyNumberFormat="1" applyFont="1" applyBorder="1" applyAlignment="1" applyProtection="1">
      <alignment horizontal="right"/>
      <protection locked="0"/>
    </xf>
    <xf numFmtId="0" fontId="5" fillId="0" borderId="18" xfId="0" applyFont="1" applyBorder="1" applyProtection="1">
      <protection locked="0"/>
    </xf>
    <xf numFmtId="3" fontId="2" fillId="0" borderId="0" xfId="0" applyNumberFormat="1" applyFont="1" applyBorder="1" applyProtection="1">
      <protection locked="0"/>
    </xf>
    <xf numFmtId="3" fontId="2" fillId="0" borderId="16" xfId="0" applyNumberFormat="1" applyFont="1" applyBorder="1" applyProtection="1">
      <protection locked="0"/>
    </xf>
    <xf numFmtId="164" fontId="2" fillId="0" borderId="47" xfId="0" applyNumberFormat="1" applyFont="1" applyBorder="1" applyProtection="1">
      <protection locked="0"/>
    </xf>
    <xf numFmtId="1" fontId="2" fillId="0" borderId="47" xfId="0" applyNumberFormat="1" applyFont="1" applyBorder="1" applyProtection="1">
      <protection locked="0"/>
    </xf>
    <xf numFmtId="3" fontId="24" fillId="0" borderId="50" xfId="0" applyNumberFormat="1" applyFont="1" applyBorder="1" applyProtection="1">
      <protection locked="0"/>
    </xf>
    <xf numFmtId="3" fontId="24" fillId="0" borderId="18" xfId="0" applyNumberFormat="1" applyFont="1" applyBorder="1" applyProtection="1">
      <protection locked="0"/>
    </xf>
    <xf numFmtId="3" fontId="24" fillId="0" borderId="47" xfId="0" applyNumberFormat="1" applyFont="1" applyBorder="1" applyProtection="1">
      <protection locked="0"/>
    </xf>
    <xf numFmtId="3" fontId="24" fillId="0" borderId="0" xfId="0" applyNumberFormat="1" applyFont="1" applyBorder="1" applyProtection="1">
      <protection locked="0"/>
    </xf>
    <xf numFmtId="0" fontId="5" fillId="12" borderId="18" xfId="0" applyFont="1" applyFill="1" applyBorder="1" applyProtection="1">
      <protection locked="0"/>
    </xf>
    <xf numFmtId="0" fontId="5" fillId="12" borderId="0" xfId="0" applyFont="1" applyFill="1" applyBorder="1" applyProtection="1">
      <protection locked="0"/>
    </xf>
    <xf numFmtId="3" fontId="5" fillId="12" borderId="0" xfId="0" applyNumberFormat="1" applyFont="1" applyFill="1" applyBorder="1" applyProtection="1">
      <protection locked="0"/>
    </xf>
    <xf numFmtId="1" fontId="5" fillId="12" borderId="47" xfId="0" applyNumberFormat="1" applyFont="1" applyFill="1" applyBorder="1" applyProtection="1">
      <protection locked="0"/>
    </xf>
    <xf numFmtId="3" fontId="5" fillId="12" borderId="18" xfId="0" applyNumberFormat="1" applyFont="1" applyFill="1" applyBorder="1" applyProtection="1">
      <protection locked="0"/>
    </xf>
    <xf numFmtId="3" fontId="5" fillId="12" borderId="47" xfId="0" applyNumberFormat="1" applyFont="1" applyFill="1" applyBorder="1" applyProtection="1">
      <protection locked="0"/>
    </xf>
    <xf numFmtId="3" fontId="24" fillId="0" borderId="18" xfId="0" applyNumberFormat="1" applyFont="1" applyFill="1" applyBorder="1" applyProtection="1">
      <protection locked="0"/>
    </xf>
    <xf numFmtId="3" fontId="24" fillId="0" borderId="47" xfId="0" applyNumberFormat="1" applyFont="1" applyFill="1" applyBorder="1" applyProtection="1">
      <protection locked="0"/>
    </xf>
    <xf numFmtId="3" fontId="5" fillId="12" borderId="16" xfId="0" applyNumberFormat="1" applyFont="1" applyFill="1" applyBorder="1" applyProtection="1">
      <protection locked="0"/>
    </xf>
    <xf numFmtId="164" fontId="5" fillId="12" borderId="47" xfId="0" applyNumberFormat="1" applyFont="1" applyFill="1" applyBorder="1" applyProtection="1">
      <protection locked="0"/>
    </xf>
    <xf numFmtId="0" fontId="5" fillId="13" borderId="18" xfId="0" applyFont="1" applyFill="1" applyBorder="1" applyProtection="1">
      <protection locked="0"/>
    </xf>
    <xf numFmtId="0" fontId="5" fillId="13" borderId="0" xfId="0" applyFont="1" applyFill="1" applyBorder="1" applyProtection="1">
      <protection locked="0"/>
    </xf>
    <xf numFmtId="3" fontId="5" fillId="13" borderId="0" xfId="0" applyNumberFormat="1" applyFont="1" applyFill="1" applyBorder="1" applyProtection="1">
      <protection locked="0"/>
    </xf>
    <xf numFmtId="1" fontId="5" fillId="13" borderId="47" xfId="0" applyNumberFormat="1" applyFont="1" applyFill="1" applyBorder="1" applyProtection="1">
      <protection locked="0"/>
    </xf>
    <xf numFmtId="3" fontId="5" fillId="13" borderId="18" xfId="0" applyNumberFormat="1" applyFont="1" applyFill="1" applyBorder="1" applyProtection="1">
      <protection locked="0"/>
    </xf>
    <xf numFmtId="3" fontId="5" fillId="13" borderId="47" xfId="0" applyNumberFormat="1" applyFont="1" applyFill="1" applyBorder="1" applyProtection="1">
      <protection locked="0"/>
    </xf>
    <xf numFmtId="0" fontId="5" fillId="14" borderId="18" xfId="0" applyFont="1" applyFill="1" applyBorder="1" applyProtection="1">
      <protection locked="0"/>
    </xf>
    <xf numFmtId="0" fontId="2" fillId="14" borderId="0" xfId="0" applyFont="1" applyFill="1" applyBorder="1" applyProtection="1">
      <protection locked="0"/>
    </xf>
    <xf numFmtId="3" fontId="5" fillId="14" borderId="0" xfId="0" applyNumberFormat="1" applyFont="1" applyFill="1" applyBorder="1" applyProtection="1">
      <protection locked="0"/>
    </xf>
    <xf numFmtId="3" fontId="2" fillId="14" borderId="0" xfId="0" applyNumberFormat="1" applyFont="1" applyFill="1" applyBorder="1" applyProtection="1">
      <protection locked="0"/>
    </xf>
    <xf numFmtId="1" fontId="5" fillId="14" borderId="47" xfId="0" applyNumberFormat="1" applyFont="1" applyFill="1" applyBorder="1" applyProtection="1">
      <protection locked="0"/>
    </xf>
    <xf numFmtId="3" fontId="5" fillId="14" borderId="18" xfId="0" applyNumberFormat="1" applyFont="1" applyFill="1" applyBorder="1" applyProtection="1">
      <protection locked="0"/>
    </xf>
    <xf numFmtId="3" fontId="5" fillId="14" borderId="47" xfId="0" applyNumberFormat="1" applyFont="1" applyFill="1" applyBorder="1" applyProtection="1">
      <protection locked="0"/>
    </xf>
    <xf numFmtId="3" fontId="2" fillId="0" borderId="0" xfId="0" applyNumberFormat="1" applyFont="1" applyProtection="1">
      <protection locked="0"/>
    </xf>
    <xf numFmtId="3" fontId="5" fillId="13" borderId="16" xfId="0" applyNumberFormat="1" applyFont="1" applyFill="1" applyBorder="1" applyProtection="1">
      <protection locked="0"/>
    </xf>
    <xf numFmtId="3" fontId="5" fillId="14" borderId="16" xfId="0" applyNumberFormat="1" applyFont="1" applyFill="1" applyBorder="1" applyProtection="1">
      <protection locked="0"/>
    </xf>
    <xf numFmtId="0" fontId="41" fillId="0" borderId="18" xfId="1" applyFont="1" applyBorder="1" applyAlignment="1" applyProtection="1">
      <protection locked="0"/>
    </xf>
    <xf numFmtId="3" fontId="24" fillId="0" borderId="22" xfId="0" applyNumberFormat="1" applyFont="1" applyBorder="1" applyProtection="1">
      <protection locked="0"/>
    </xf>
    <xf numFmtId="165" fontId="2" fillId="0" borderId="16" xfId="0" applyNumberFormat="1" applyFont="1" applyBorder="1" applyProtection="1">
      <protection locked="0"/>
    </xf>
    <xf numFmtId="0" fontId="5" fillId="6" borderId="18" xfId="0" applyFont="1" applyFill="1" applyBorder="1" applyProtection="1">
      <protection locked="0"/>
    </xf>
    <xf numFmtId="0" fontId="2" fillId="6" borderId="0" xfId="0" applyFont="1" applyFill="1" applyBorder="1" applyProtection="1">
      <protection locked="0"/>
    </xf>
    <xf numFmtId="3" fontId="5" fillId="6" borderId="0" xfId="0" applyNumberFormat="1" applyFont="1" applyFill="1" applyBorder="1" applyProtection="1">
      <protection locked="0"/>
    </xf>
    <xf numFmtId="1" fontId="5" fillId="6" borderId="47" xfId="0" applyNumberFormat="1" applyFont="1" applyFill="1" applyBorder="1" applyProtection="1">
      <protection locked="0"/>
    </xf>
    <xf numFmtId="3" fontId="5" fillId="6" borderId="18" xfId="0" applyNumberFormat="1" applyFont="1" applyFill="1" applyBorder="1" applyProtection="1">
      <protection locked="0"/>
    </xf>
    <xf numFmtId="3" fontId="5" fillId="6" borderId="47" xfId="0" applyNumberFormat="1" applyFont="1" applyFill="1" applyBorder="1" applyProtection="1">
      <protection locked="0"/>
    </xf>
    <xf numFmtId="0" fontId="5" fillId="7" borderId="18" xfId="0" applyFont="1" applyFill="1" applyBorder="1" applyProtection="1">
      <protection locked="0"/>
    </xf>
    <xf numFmtId="0" fontId="5" fillId="7" borderId="0" xfId="0" applyFont="1" applyFill="1" applyBorder="1" applyProtection="1">
      <protection locked="0"/>
    </xf>
    <xf numFmtId="3" fontId="5" fillId="7" borderId="0" xfId="0" applyNumberFormat="1" applyFont="1" applyFill="1" applyBorder="1" applyProtection="1">
      <protection locked="0"/>
    </xf>
    <xf numFmtId="1" fontId="5" fillId="7" borderId="47" xfId="0" applyNumberFormat="1" applyFont="1" applyFill="1" applyBorder="1" applyProtection="1">
      <protection locked="0"/>
    </xf>
    <xf numFmtId="3" fontId="5" fillId="7" borderId="18" xfId="0" applyNumberFormat="1" applyFont="1" applyFill="1" applyBorder="1" applyProtection="1">
      <protection locked="0"/>
    </xf>
    <xf numFmtId="3" fontId="5" fillId="7" borderId="47" xfId="0" applyNumberFormat="1" applyFont="1" applyFill="1" applyBorder="1" applyProtection="1">
      <protection locked="0"/>
    </xf>
    <xf numFmtId="0" fontId="5" fillId="0" borderId="18" xfId="0" applyFont="1" applyFill="1" applyBorder="1" applyProtection="1">
      <protection locked="0"/>
    </xf>
    <xf numFmtId="0" fontId="2" fillId="0" borderId="0" xfId="0" applyFont="1" applyFill="1" applyBorder="1" applyProtection="1">
      <protection locked="0"/>
    </xf>
    <xf numFmtId="3" fontId="2" fillId="0" borderId="0" xfId="0" applyNumberFormat="1" applyFont="1" applyFill="1" applyBorder="1" applyProtection="1">
      <protection locked="0"/>
    </xf>
    <xf numFmtId="3" fontId="5" fillId="6" borderId="16" xfId="0" applyNumberFormat="1" applyFont="1" applyFill="1" applyBorder="1" applyProtection="1">
      <protection locked="0"/>
    </xf>
    <xf numFmtId="164" fontId="5" fillId="6" borderId="47" xfId="0" applyNumberFormat="1" applyFont="1" applyFill="1" applyBorder="1" applyProtection="1">
      <protection locked="0"/>
    </xf>
    <xf numFmtId="0" fontId="5" fillId="3" borderId="18" xfId="0" applyFont="1" applyFill="1" applyBorder="1" applyProtection="1">
      <protection locked="0"/>
    </xf>
    <xf numFmtId="0" fontId="5" fillId="3" borderId="0" xfId="0" applyFont="1" applyFill="1" applyBorder="1" applyProtection="1">
      <protection locked="0"/>
    </xf>
    <xf numFmtId="3" fontId="5" fillId="3" borderId="0" xfId="0" applyNumberFormat="1" applyFont="1" applyFill="1" applyBorder="1" applyProtection="1">
      <protection locked="0"/>
    </xf>
    <xf numFmtId="3" fontId="5" fillId="3" borderId="47" xfId="0" applyNumberFormat="1" applyFont="1" applyFill="1" applyBorder="1" applyProtection="1">
      <protection locked="0"/>
    </xf>
    <xf numFmtId="3" fontId="5" fillId="3" borderId="18" xfId="0" applyNumberFormat="1" applyFont="1" applyFill="1" applyBorder="1" applyProtection="1">
      <protection locked="0"/>
    </xf>
    <xf numFmtId="3" fontId="5" fillId="7" borderId="16" xfId="0" applyNumberFormat="1" applyFont="1" applyFill="1" applyBorder="1" applyProtection="1">
      <protection locked="0"/>
    </xf>
    <xf numFmtId="164" fontId="5" fillId="7" borderId="47" xfId="0" applyNumberFormat="1" applyFont="1" applyFill="1" applyBorder="1" applyProtection="1">
      <protection locked="0"/>
    </xf>
    <xf numFmtId="0" fontId="5" fillId="8" borderId="18" xfId="0" applyFont="1" applyFill="1" applyBorder="1" applyProtection="1">
      <protection locked="0"/>
    </xf>
    <xf numFmtId="0" fontId="2" fillId="8" borderId="0" xfId="0" applyFont="1" applyFill="1" applyBorder="1" applyProtection="1">
      <protection locked="0"/>
    </xf>
    <xf numFmtId="3" fontId="5" fillId="8" borderId="0" xfId="0" applyNumberFormat="1" applyFont="1" applyFill="1" applyBorder="1" applyProtection="1">
      <protection locked="0"/>
    </xf>
    <xf numFmtId="3" fontId="5" fillId="8" borderId="47" xfId="0" applyNumberFormat="1" applyFont="1" applyFill="1" applyBorder="1" applyProtection="1">
      <protection locked="0"/>
    </xf>
    <xf numFmtId="3" fontId="5" fillId="8" borderId="18" xfId="0" applyNumberFormat="1" applyFont="1" applyFill="1" applyBorder="1" applyProtection="1">
      <protection locked="0"/>
    </xf>
    <xf numFmtId="0" fontId="5" fillId="8" borderId="33" xfId="0" applyFont="1" applyFill="1" applyBorder="1" applyProtection="1">
      <protection locked="0"/>
    </xf>
    <xf numFmtId="0" fontId="2" fillId="8" borderId="32" xfId="0" applyFont="1" applyFill="1" applyBorder="1" applyProtection="1">
      <protection locked="0"/>
    </xf>
    <xf numFmtId="3" fontId="5" fillId="8" borderId="32" xfId="0" applyNumberFormat="1" applyFont="1" applyFill="1" applyBorder="1" applyProtection="1">
      <protection locked="0"/>
    </xf>
    <xf numFmtId="3" fontId="5" fillId="8" borderId="51" xfId="0" applyNumberFormat="1" applyFont="1" applyFill="1" applyBorder="1" applyProtection="1">
      <protection locked="0"/>
    </xf>
    <xf numFmtId="3" fontId="5" fillId="8" borderId="33" xfId="0" applyNumberFormat="1" applyFont="1" applyFill="1" applyBorder="1" applyProtection="1">
      <protection locked="0"/>
    </xf>
    <xf numFmtId="0" fontId="2" fillId="0" borderId="0" xfId="0" applyFont="1" applyAlignment="1" applyProtection="1">
      <alignment wrapText="1"/>
      <protection locked="0"/>
    </xf>
    <xf numFmtId="3" fontId="39" fillId="0" borderId="0" xfId="0" applyNumberFormat="1" applyFont="1" applyProtection="1">
      <protection locked="0"/>
    </xf>
    <xf numFmtId="3" fontId="5" fillId="8" borderId="16" xfId="0" applyNumberFormat="1" applyFont="1" applyFill="1" applyBorder="1" applyProtection="1">
      <protection locked="0"/>
    </xf>
    <xf numFmtId="164" fontId="5" fillId="8" borderId="47" xfId="0" applyNumberFormat="1" applyFont="1" applyFill="1" applyBorder="1" applyProtection="1">
      <protection locked="0"/>
    </xf>
    <xf numFmtId="3" fontId="5" fillId="8" borderId="46" xfId="0" applyNumberFormat="1" applyFont="1" applyFill="1" applyBorder="1" applyProtection="1">
      <protection locked="0"/>
    </xf>
    <xf numFmtId="164" fontId="5" fillId="8" borderId="24" xfId="0" applyNumberFormat="1" applyFont="1" applyFill="1" applyBorder="1" applyProtection="1">
      <protection locked="0"/>
    </xf>
    <xf numFmtId="3" fontId="5" fillId="8" borderId="10" xfId="0" applyNumberFormat="1" applyFont="1" applyFill="1" applyBorder="1" applyProtection="1">
      <protection locked="0"/>
    </xf>
    <xf numFmtId="164" fontId="5" fillId="8" borderId="51" xfId="0" applyNumberFormat="1" applyFont="1" applyFill="1" applyBorder="1" applyProtection="1">
      <protection locked="0"/>
    </xf>
    <xf numFmtId="0" fontId="5" fillId="15" borderId="52" xfId="0" applyFont="1" applyFill="1" applyBorder="1" applyProtection="1">
      <protection locked="0"/>
    </xf>
    <xf numFmtId="3" fontId="5" fillId="15" borderId="1" xfId="0" applyNumberFormat="1" applyFont="1" applyFill="1" applyBorder="1" applyAlignment="1" applyProtection="1">
      <alignment horizontal="center"/>
      <protection locked="0"/>
    </xf>
    <xf numFmtId="3" fontId="5" fillId="15" borderId="48" xfId="0" applyNumberFormat="1" applyFont="1" applyFill="1" applyBorder="1" applyAlignment="1" applyProtection="1">
      <alignment horizontal="center"/>
      <protection locked="0"/>
    </xf>
    <xf numFmtId="3" fontId="5" fillId="15" borderId="32" xfId="0" applyNumberFormat="1" applyFont="1" applyFill="1" applyBorder="1" applyAlignment="1" applyProtection="1">
      <alignment horizontal="center"/>
      <protection locked="0"/>
    </xf>
    <xf numFmtId="3" fontId="5" fillId="15" borderId="51" xfId="0" applyNumberFormat="1" applyFont="1" applyFill="1" applyBorder="1" applyAlignment="1" applyProtection="1">
      <alignment horizontal="center"/>
      <protection locked="0"/>
    </xf>
    <xf numFmtId="0" fontId="9" fillId="0" borderId="0" xfId="0" applyFont="1" applyFill="1" applyProtection="1">
      <protection locked="0"/>
    </xf>
    <xf numFmtId="0" fontId="2" fillId="0" borderId="0" xfId="0" applyFont="1" applyFill="1" applyProtection="1">
      <protection locked="0"/>
    </xf>
    <xf numFmtId="3" fontId="24" fillId="0" borderId="0" xfId="0" applyNumberFormat="1" applyFont="1" applyBorder="1" applyProtection="1"/>
    <xf numFmtId="3" fontId="5" fillId="15" borderId="1" xfId="0" applyNumberFormat="1" applyFont="1" applyFill="1" applyBorder="1" applyAlignment="1" applyProtection="1">
      <alignment horizontal="center"/>
    </xf>
    <xf numFmtId="2" fontId="3" fillId="15" borderId="0" xfId="0" applyNumberFormat="1" applyFont="1" applyFill="1" applyProtection="1"/>
    <xf numFmtId="0" fontId="5" fillId="16" borderId="0" xfId="0" applyFont="1" applyFill="1" applyProtection="1">
      <protection locked="0"/>
    </xf>
    <xf numFmtId="2" fontId="3" fillId="0" borderId="0" xfId="0" applyNumberFormat="1" applyFont="1" applyFill="1" applyProtection="1">
      <protection locked="0"/>
    </xf>
    <xf numFmtId="3" fontId="24" fillId="3" borderId="47" xfId="0" applyNumberFormat="1" applyFont="1" applyFill="1" applyBorder="1" applyProtection="1">
      <protection locked="0"/>
    </xf>
    <xf numFmtId="168" fontId="2" fillId="0" borderId="47" xfId="0" applyNumberFormat="1" applyFont="1" applyBorder="1" applyProtection="1">
      <protection locked="0"/>
    </xf>
    <xf numFmtId="166" fontId="2" fillId="0" borderId="24" xfId="0" applyNumberFormat="1" applyFont="1" applyBorder="1" applyProtection="1">
      <protection locked="0"/>
    </xf>
    <xf numFmtId="3" fontId="5" fillId="13" borderId="24" xfId="0" applyNumberFormat="1" applyFont="1" applyFill="1" applyBorder="1" applyProtection="1">
      <protection locked="0"/>
    </xf>
    <xf numFmtId="164" fontId="5" fillId="14" borderId="24" xfId="0" applyNumberFormat="1" applyFont="1" applyFill="1" applyBorder="1" applyProtection="1">
      <protection locked="0"/>
    </xf>
    <xf numFmtId="164" fontId="2" fillId="0" borderId="24" xfId="0" applyNumberFormat="1" applyFont="1" applyBorder="1" applyProtection="1">
      <protection locked="0"/>
    </xf>
    <xf numFmtId="0" fontId="2" fillId="0" borderId="0" xfId="0" applyFont="1" applyFill="1"/>
    <xf numFmtId="2" fontId="22" fillId="0" borderId="0" xfId="0" applyNumberFormat="1" applyFont="1" applyFill="1"/>
    <xf numFmtId="1" fontId="25" fillId="0" borderId="0" xfId="0" applyNumberFormat="1" applyFont="1"/>
    <xf numFmtId="1" fontId="23" fillId="8" borderId="0" xfId="0" applyNumberFormat="1" applyFont="1" applyFill="1"/>
    <xf numFmtId="1" fontId="22" fillId="8" borderId="0" xfId="0" applyNumberFormat="1" applyFont="1" applyFill="1"/>
    <xf numFmtId="168" fontId="24" fillId="0" borderId="0" xfId="0" applyNumberFormat="1" applyFont="1" applyProtection="1">
      <protection locked="0"/>
    </xf>
    <xf numFmtId="3" fontId="24" fillId="2" borderId="0" xfId="0" applyNumberFormat="1" applyFont="1" applyFill="1" applyBorder="1" applyProtection="1">
      <protection locked="0"/>
    </xf>
    <xf numFmtId="3" fontId="24" fillId="0" borderId="0" xfId="0" applyNumberFormat="1" applyFont="1" applyFill="1" applyBorder="1" applyProtection="1">
      <protection locked="0"/>
    </xf>
    <xf numFmtId="0" fontId="34" fillId="0" borderId="0" xfId="0" applyFont="1" applyProtection="1">
      <protection locked="0"/>
    </xf>
    <xf numFmtId="0" fontId="44" fillId="0" borderId="38" xfId="0" applyFont="1" applyFill="1" applyBorder="1"/>
    <xf numFmtId="0" fontId="29" fillId="0" borderId="0" xfId="0" applyFont="1" applyProtection="1">
      <protection locked="0"/>
    </xf>
    <xf numFmtId="3" fontId="46" fillId="0" borderId="0" xfId="0" applyNumberFormat="1" applyFont="1" applyBorder="1" applyProtection="1">
      <protection locked="0"/>
    </xf>
    <xf numFmtId="0" fontId="34" fillId="0" borderId="0" xfId="0" applyFont="1"/>
    <xf numFmtId="0" fontId="44" fillId="0" borderId="37" xfId="0" applyFont="1" applyFill="1" applyBorder="1"/>
    <xf numFmtId="0" fontId="2" fillId="0" borderId="21" xfId="0" applyFont="1" applyBorder="1"/>
    <xf numFmtId="0" fontId="50" fillId="0" borderId="1" xfId="0" applyFont="1" applyFill="1" applyBorder="1" applyAlignment="1">
      <alignment horizontal="center"/>
    </xf>
    <xf numFmtId="0" fontId="7" fillId="0" borderId="0" xfId="0" applyFont="1" applyAlignment="1">
      <alignment horizontal="center"/>
    </xf>
    <xf numFmtId="0" fontId="5" fillId="3" borderId="1" xfId="0" applyFont="1" applyFill="1" applyBorder="1" applyAlignment="1">
      <alignment horizontal="center" vertical="top" wrapText="1"/>
    </xf>
    <xf numFmtId="0" fontId="5" fillId="7" borderId="1" xfId="0" applyFont="1" applyFill="1" applyBorder="1" applyAlignment="1">
      <alignment horizontal="center" vertical="top" wrapText="1"/>
    </xf>
    <xf numFmtId="0" fontId="5" fillId="0" borderId="1" xfId="0" applyFont="1" applyBorder="1" applyAlignment="1">
      <alignment horizontal="center"/>
    </xf>
    <xf numFmtId="0" fontId="5" fillId="0" borderId="1" xfId="0" applyFont="1" applyBorder="1"/>
    <xf numFmtId="0" fontId="5" fillId="0" borderId="1" xfId="0" applyFont="1" applyFill="1" applyBorder="1"/>
    <xf numFmtId="0" fontId="2" fillId="0" borderId="1" xfId="0" applyFont="1" applyFill="1" applyBorder="1" applyAlignment="1">
      <alignment horizontal="center"/>
    </xf>
    <xf numFmtId="0" fontId="2" fillId="0" borderId="1" xfId="0" applyFont="1" applyFill="1" applyBorder="1"/>
    <xf numFmtId="0" fontId="2" fillId="0" borderId="1" xfId="0" applyFont="1" applyBorder="1" applyAlignment="1">
      <alignment horizontal="center"/>
    </xf>
    <xf numFmtId="10" fontId="21" fillId="0" borderId="1" xfId="0" applyNumberFormat="1" applyFont="1" applyFill="1" applyBorder="1"/>
    <xf numFmtId="0" fontId="11" fillId="0" borderId="1" xfId="0" applyFont="1" applyBorder="1" applyAlignment="1">
      <alignment horizontal="center"/>
    </xf>
    <xf numFmtId="0" fontId="5" fillId="0" borderId="1" xfId="0" applyFont="1" applyFill="1" applyBorder="1" applyAlignment="1">
      <alignment horizontal="center"/>
    </xf>
    <xf numFmtId="2" fontId="5" fillId="0" borderId="1" xfId="0" applyNumberFormat="1" applyFont="1" applyFill="1" applyBorder="1"/>
    <xf numFmtId="2" fontId="5" fillId="7" borderId="0" xfId="0" applyNumberFormat="1" applyFont="1" applyFill="1"/>
    <xf numFmtId="2" fontId="5" fillId="17" borderId="0" xfId="0" applyNumberFormat="1" applyFont="1" applyFill="1"/>
    <xf numFmtId="0" fontId="2" fillId="0" borderId="0" xfId="0" applyFont="1" applyFill="1" applyAlignment="1">
      <alignment horizontal="center"/>
    </xf>
    <xf numFmtId="3" fontId="24" fillId="17" borderId="18" xfId="0" applyNumberFormat="1" applyFont="1" applyFill="1" applyBorder="1" applyProtection="1">
      <protection locked="0"/>
    </xf>
    <xf numFmtId="3" fontId="24" fillId="11" borderId="47" xfId="0" applyNumberFormat="1" applyFont="1" applyFill="1" applyBorder="1" applyProtection="1">
      <protection locked="0"/>
    </xf>
    <xf numFmtId="0" fontId="5" fillId="15" borderId="0" xfId="0" applyFont="1" applyFill="1"/>
    <xf numFmtId="0" fontId="2" fillId="15" borderId="0" xfId="0" applyFont="1" applyFill="1"/>
    <xf numFmtId="0" fontId="2" fillId="15" borderId="0" xfId="0" applyFont="1" applyFill="1" applyAlignment="1">
      <alignment horizontal="center"/>
    </xf>
    <xf numFmtId="0" fontId="2" fillId="0" borderId="0" xfId="0" applyFont="1" applyAlignment="1">
      <alignment vertical="center"/>
    </xf>
    <xf numFmtId="0" fontId="5" fillId="0" borderId="1" xfId="0" applyFont="1" applyBorder="1" applyAlignment="1">
      <alignment horizontal="center" vertical="center" wrapText="1"/>
    </xf>
    <xf numFmtId="3" fontId="2" fillId="2" borderId="0" xfId="0" applyNumberFormat="1" applyFont="1" applyFill="1" applyBorder="1" applyProtection="1">
      <protection locked="0"/>
    </xf>
    <xf numFmtId="0" fontId="52" fillId="0" borderId="1" xfId="0" applyFont="1" applyBorder="1" applyAlignment="1" applyProtection="1">
      <alignment horizontal="center" vertical="top" wrapText="1"/>
      <protection locked="0"/>
    </xf>
    <xf numFmtId="0" fontId="46" fillId="0" borderId="0" xfId="0" applyFont="1"/>
    <xf numFmtId="0" fontId="0" fillId="0" borderId="0" xfId="0" applyFill="1" applyProtection="1">
      <protection locked="0"/>
    </xf>
    <xf numFmtId="0" fontId="6" fillId="0" borderId="0" xfId="0" applyFont="1" applyAlignment="1" applyProtection="1">
      <alignment vertical="top"/>
      <protection locked="0"/>
    </xf>
    <xf numFmtId="3" fontId="6" fillId="0" borderId="0" xfId="0" applyNumberFormat="1" applyFont="1" applyAlignment="1" applyProtection="1">
      <alignment vertical="top"/>
      <protection locked="0"/>
    </xf>
    <xf numFmtId="0" fontId="2" fillId="0" borderId="17" xfId="0" applyFont="1" applyBorder="1"/>
    <xf numFmtId="0" fontId="5" fillId="0" borderId="38" xfId="0" applyFont="1" applyBorder="1"/>
    <xf numFmtId="0" fontId="31" fillId="0" borderId="0" xfId="0" applyFont="1"/>
    <xf numFmtId="0" fontId="5" fillId="0" borderId="21" xfId="0" applyFont="1" applyBorder="1"/>
    <xf numFmtId="0" fontId="2" fillId="0" borderId="1" xfId="0" applyFont="1" applyBorder="1" applyAlignment="1">
      <alignment horizontal="left"/>
    </xf>
    <xf numFmtId="0" fontId="2" fillId="0" borderId="21" xfId="0" applyFont="1" applyBorder="1" applyAlignment="1">
      <alignment horizontal="left"/>
    </xf>
    <xf numFmtId="0" fontId="2" fillId="0" borderId="21" xfId="0" applyFont="1" applyBorder="1" applyAlignment="1">
      <alignment horizontal="center"/>
    </xf>
    <xf numFmtId="0" fontId="51" fillId="0" borderId="0" xfId="1" applyFont="1" applyAlignment="1" applyProtection="1"/>
    <xf numFmtId="0" fontId="2" fillId="0" borderId="38" xfId="0" applyFont="1" applyBorder="1" applyProtection="1">
      <protection locked="0"/>
    </xf>
    <xf numFmtId="0" fontId="2" fillId="0" borderId="21" xfId="0" applyFont="1" applyBorder="1" applyProtection="1">
      <protection locked="0"/>
    </xf>
    <xf numFmtId="0" fontId="43" fillId="0" borderId="1" xfId="0" applyFont="1" applyBorder="1"/>
    <xf numFmtId="0" fontId="7" fillId="0" borderId="19" xfId="0" applyFont="1" applyBorder="1" applyAlignment="1">
      <alignment horizontal="center"/>
    </xf>
    <xf numFmtId="0" fontId="2" fillId="0" borderId="1" xfId="0" applyFont="1" applyBorder="1" applyAlignment="1">
      <alignment wrapText="1"/>
    </xf>
    <xf numFmtId="0" fontId="53" fillId="0" borderId="36" xfId="0" applyFont="1" applyBorder="1" applyAlignment="1" applyProtection="1">
      <alignment horizontal="center"/>
      <protection locked="0"/>
    </xf>
    <xf numFmtId="0" fontId="53" fillId="0" borderId="16" xfId="0" applyFont="1" applyBorder="1" applyAlignment="1" applyProtection="1">
      <alignment horizontal="center"/>
      <protection locked="0"/>
    </xf>
    <xf numFmtId="0" fontId="2" fillId="0" borderId="1" xfId="0" applyFont="1" applyBorder="1" applyProtection="1">
      <protection locked="0"/>
    </xf>
    <xf numFmtId="0" fontId="37" fillId="0" borderId="0" xfId="0" applyFont="1" applyFill="1" applyBorder="1"/>
    <xf numFmtId="0" fontId="6" fillId="0" borderId="0" xfId="0" applyFont="1" applyFill="1" applyAlignment="1" applyProtection="1">
      <alignment horizontal="center" vertical="center"/>
      <protection locked="0"/>
    </xf>
    <xf numFmtId="0" fontId="17" fillId="0" borderId="53" xfId="0" applyFont="1" applyBorder="1" applyAlignment="1" applyProtection="1">
      <alignment horizontal="center"/>
      <protection locked="0"/>
    </xf>
    <xf numFmtId="0" fontId="34" fillId="0" borderId="0" xfId="0" applyFont="1" applyBorder="1" applyProtection="1">
      <protection locked="0"/>
    </xf>
    <xf numFmtId="0" fontId="34" fillId="12" borderId="0" xfId="0" applyFont="1" applyFill="1" applyBorder="1" applyProtection="1">
      <protection locked="0"/>
    </xf>
    <xf numFmtId="0" fontId="34" fillId="13" borderId="0" xfId="0" applyFont="1" applyFill="1" applyBorder="1" applyProtection="1">
      <protection locked="0"/>
    </xf>
    <xf numFmtId="0" fontId="31" fillId="14" borderId="0" xfId="0" applyFont="1" applyFill="1" applyBorder="1" applyProtection="1">
      <protection locked="0"/>
    </xf>
    <xf numFmtId="0" fontId="31" fillId="6" borderId="0" xfId="0" applyFont="1" applyFill="1" applyBorder="1" applyProtection="1">
      <protection locked="0"/>
    </xf>
    <xf numFmtId="0" fontId="34" fillId="7" borderId="0" xfId="0" applyFont="1" applyFill="1" applyBorder="1" applyProtection="1">
      <protection locked="0"/>
    </xf>
    <xf numFmtId="0" fontId="2" fillId="18" borderId="0" xfId="0" applyFont="1" applyFill="1" applyProtection="1">
      <protection locked="0"/>
    </xf>
    <xf numFmtId="0" fontId="47" fillId="18" borderId="32" xfId="0" applyFont="1" applyFill="1" applyBorder="1" applyAlignment="1" applyProtection="1">
      <alignment horizontal="center"/>
    </xf>
    <xf numFmtId="0" fontId="47" fillId="18" borderId="0" xfId="0" applyFont="1" applyFill="1" applyProtection="1"/>
    <xf numFmtId="0" fontId="54" fillId="18" borderId="0" xfId="0" applyFont="1" applyFill="1" applyAlignment="1" applyProtection="1">
      <alignment horizontal="center" vertical="center"/>
    </xf>
    <xf numFmtId="0" fontId="47" fillId="0" borderId="0" xfId="0" applyFont="1" applyAlignment="1" applyProtection="1">
      <alignment horizontal="center"/>
      <protection locked="0"/>
    </xf>
    <xf numFmtId="0" fontId="47" fillId="0" borderId="32" xfId="0" applyFont="1" applyBorder="1" applyAlignment="1" applyProtection="1">
      <alignment horizontal="center"/>
    </xf>
    <xf numFmtId="2" fontId="34" fillId="0" borderId="0" xfId="0" applyNumberFormat="1" applyFont="1"/>
    <xf numFmtId="0" fontId="34" fillId="0" borderId="1" xfId="0" applyFont="1" applyFill="1" applyBorder="1" applyAlignment="1">
      <alignment horizontal="center"/>
    </xf>
    <xf numFmtId="0" fontId="34" fillId="0" borderId="1" xfId="0" applyFont="1" applyFill="1" applyBorder="1" applyAlignment="1">
      <alignment wrapText="1"/>
    </xf>
    <xf numFmtId="0" fontId="5" fillId="0" borderId="0" xfId="0" applyFont="1" applyBorder="1" applyAlignment="1">
      <alignment horizontal="center"/>
    </xf>
    <xf numFmtId="2" fontId="5" fillId="0" borderId="0" xfId="0" applyNumberFormat="1" applyFont="1" applyFill="1" applyBorder="1"/>
    <xf numFmtId="3" fontId="5" fillId="18" borderId="1" xfId="0" applyNumberFormat="1" applyFont="1" applyFill="1" applyBorder="1" applyAlignment="1" applyProtection="1">
      <alignment horizontal="center"/>
    </xf>
    <xf numFmtId="0" fontId="4" fillId="15" borderId="39" xfId="0" applyFont="1" applyFill="1" applyBorder="1" applyAlignment="1" applyProtection="1">
      <alignment horizontal="center" vertical="center" wrapText="1"/>
      <protection locked="0"/>
    </xf>
    <xf numFmtId="0" fontId="4" fillId="15" borderId="54" xfId="0" applyFont="1" applyFill="1" applyBorder="1" applyAlignment="1" applyProtection="1">
      <alignment horizontal="center" vertical="center" wrapText="1"/>
      <protection locked="0"/>
    </xf>
    <xf numFmtId="0" fontId="5" fillId="15" borderId="55" xfId="0" applyFont="1" applyFill="1" applyBorder="1" applyProtection="1">
      <protection locked="0"/>
    </xf>
    <xf numFmtId="3" fontId="5" fillId="15" borderId="29" xfId="0" applyNumberFormat="1" applyFont="1" applyFill="1" applyBorder="1" applyAlignment="1" applyProtection="1">
      <alignment horizontal="center"/>
    </xf>
    <xf numFmtId="3" fontId="5" fillId="18" borderId="29" xfId="0" applyNumberFormat="1" applyFont="1" applyFill="1" applyBorder="1" applyAlignment="1" applyProtection="1">
      <alignment horizontal="center"/>
    </xf>
    <xf numFmtId="0" fontId="4" fillId="7" borderId="39" xfId="0" applyFont="1" applyFill="1" applyBorder="1" applyAlignment="1" applyProtection="1">
      <alignment horizontal="center" vertical="center" wrapText="1"/>
      <protection locked="0"/>
    </xf>
    <xf numFmtId="0" fontId="4" fillId="7" borderId="54" xfId="0" applyFont="1" applyFill="1" applyBorder="1" applyAlignment="1" applyProtection="1">
      <alignment horizontal="center" vertical="center" wrapText="1"/>
      <protection locked="0"/>
    </xf>
    <xf numFmtId="0" fontId="5" fillId="7" borderId="52" xfId="0" applyFont="1" applyFill="1" applyBorder="1" applyProtection="1">
      <protection locked="0"/>
    </xf>
    <xf numFmtId="3" fontId="5" fillId="7" borderId="1" xfId="0" applyNumberFormat="1" applyFont="1" applyFill="1" applyBorder="1" applyAlignment="1" applyProtection="1">
      <alignment horizontal="center"/>
    </xf>
    <xf numFmtId="0" fontId="5" fillId="7" borderId="55" xfId="0" applyFont="1" applyFill="1" applyBorder="1" applyProtection="1">
      <protection locked="0"/>
    </xf>
    <xf numFmtId="3" fontId="5" fillId="7" borderId="29" xfId="0" applyNumberFormat="1" applyFont="1" applyFill="1" applyBorder="1" applyAlignment="1" applyProtection="1">
      <alignment horizontal="center"/>
    </xf>
    <xf numFmtId="0" fontId="6" fillId="0" borderId="38"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56" xfId="0" applyFont="1" applyBorder="1" applyAlignment="1" applyProtection="1">
      <alignment horizontal="center"/>
      <protection locked="0"/>
    </xf>
    <xf numFmtId="0" fontId="6" fillId="0" borderId="20"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6" fillId="0" borderId="0" xfId="0" applyFont="1" applyBorder="1" applyAlignment="1" applyProtection="1">
      <alignment horizontal="center"/>
      <protection locked="0"/>
    </xf>
    <xf numFmtId="3" fontId="2" fillId="0" borderId="57" xfId="0" applyNumberFormat="1" applyFont="1" applyFill="1" applyBorder="1" applyAlignment="1" applyProtection="1">
      <alignment horizontal="center"/>
      <protection locked="0"/>
    </xf>
    <xf numFmtId="0" fontId="6" fillId="6" borderId="58" xfId="0" applyFont="1" applyFill="1" applyBorder="1" applyAlignment="1" applyProtection="1">
      <alignment horizontal="center"/>
      <protection locked="0"/>
    </xf>
    <xf numFmtId="0" fontId="5" fillId="0" borderId="22" xfId="0" applyFont="1" applyBorder="1" applyProtection="1">
      <protection locked="0"/>
    </xf>
    <xf numFmtId="0" fontId="5" fillId="0" borderId="12" xfId="0" applyFont="1" applyBorder="1" applyProtection="1">
      <protection locked="0"/>
    </xf>
    <xf numFmtId="0" fontId="5" fillId="0" borderId="59" xfId="0" applyFont="1" applyBorder="1" applyProtection="1">
      <protection locked="0"/>
    </xf>
    <xf numFmtId="0" fontId="5" fillId="0" borderId="3" xfId="0" applyFont="1" applyBorder="1" applyProtection="1">
      <protection locked="0"/>
    </xf>
    <xf numFmtId="0" fontId="6" fillId="0" borderId="36" xfId="0" applyFont="1" applyBorder="1" applyAlignment="1" applyProtection="1">
      <alignment horizontal="center"/>
      <protection locked="0"/>
    </xf>
    <xf numFmtId="3" fontId="48" fillId="2" borderId="60" xfId="0" applyNumberFormat="1" applyFont="1" applyFill="1" applyBorder="1" applyAlignment="1" applyProtection="1">
      <alignment horizontal="center"/>
      <protection locked="0"/>
    </xf>
    <xf numFmtId="3" fontId="2" fillId="0" borderId="3" xfId="0" applyNumberFormat="1" applyFont="1" applyFill="1" applyBorder="1" applyAlignment="1" applyProtection="1">
      <alignment horizontal="center"/>
      <protection locked="0"/>
    </xf>
    <xf numFmtId="3" fontId="2" fillId="0" borderId="16" xfId="0" applyNumberFormat="1" applyFont="1" applyBorder="1" applyAlignment="1" applyProtection="1">
      <alignment horizontal="center"/>
      <protection locked="0"/>
    </xf>
    <xf numFmtId="3" fontId="2" fillId="2" borderId="3" xfId="0" applyNumberFormat="1" applyFont="1" applyFill="1" applyBorder="1" applyAlignment="1" applyProtection="1">
      <alignment horizontal="center"/>
      <protection locked="0"/>
    </xf>
    <xf numFmtId="3" fontId="5" fillId="18" borderId="10" xfId="0" applyNumberFormat="1" applyFont="1" applyFill="1" applyBorder="1" applyAlignment="1" applyProtection="1">
      <alignment horizontal="center"/>
      <protection locked="0"/>
    </xf>
    <xf numFmtId="3" fontId="5" fillId="18" borderId="38" xfId="0" applyNumberFormat="1" applyFont="1" applyFill="1" applyBorder="1" applyAlignment="1" applyProtection="1">
      <alignment horizontal="center"/>
      <protection locked="0"/>
    </xf>
    <xf numFmtId="3" fontId="2" fillId="18" borderId="0" xfId="0" applyNumberFormat="1" applyFont="1" applyFill="1" applyBorder="1" applyProtection="1">
      <protection locked="0"/>
    </xf>
    <xf numFmtId="3" fontId="2" fillId="2" borderId="34" xfId="0" applyNumberFormat="1" applyFont="1" applyFill="1" applyBorder="1" applyAlignment="1">
      <alignment horizontal="center"/>
    </xf>
    <xf numFmtId="0" fontId="2" fillId="2" borderId="3" xfId="0" applyFont="1" applyFill="1" applyBorder="1" applyProtection="1">
      <protection locked="0"/>
    </xf>
    <xf numFmtId="167" fontId="2" fillId="2" borderId="3" xfId="0" applyNumberFormat="1" applyFont="1" applyFill="1" applyBorder="1" applyAlignment="1">
      <alignment horizontal="center"/>
    </xf>
    <xf numFmtId="3" fontId="2" fillId="2" borderId="3" xfId="0" applyNumberFormat="1" applyFont="1" applyFill="1" applyBorder="1" applyAlignment="1">
      <alignment horizontal="center"/>
    </xf>
    <xf numFmtId="3" fontId="2" fillId="2" borderId="35" xfId="0" applyNumberFormat="1" applyFont="1" applyFill="1" applyBorder="1" applyAlignment="1">
      <alignment horizontal="center"/>
    </xf>
    <xf numFmtId="167" fontId="2" fillId="2" borderId="10" xfId="0" applyNumberFormat="1" applyFont="1" applyFill="1" applyBorder="1" applyAlignment="1">
      <alignment horizontal="center"/>
    </xf>
    <xf numFmtId="3" fontId="2" fillId="2" borderId="10" xfId="0" applyNumberFormat="1" applyFont="1" applyFill="1" applyBorder="1" applyAlignment="1">
      <alignment horizontal="center"/>
    </xf>
    <xf numFmtId="167" fontId="2" fillId="2" borderId="2" xfId="0" applyNumberFormat="1" applyFont="1" applyFill="1" applyBorder="1" applyAlignment="1">
      <alignment horizontal="center"/>
    </xf>
    <xf numFmtId="1" fontId="24" fillId="2" borderId="2" xfId="0" applyNumberFormat="1" applyFont="1" applyFill="1" applyBorder="1" applyAlignment="1">
      <alignment horizontal="center"/>
    </xf>
    <xf numFmtId="1" fontId="24" fillId="2" borderId="41" xfId="0" applyNumberFormat="1" applyFont="1" applyFill="1" applyBorder="1" applyAlignment="1">
      <alignment horizontal="center"/>
    </xf>
    <xf numFmtId="0" fontId="2" fillId="2" borderId="37" xfId="0" applyFont="1" applyFill="1" applyBorder="1"/>
    <xf numFmtId="0" fontId="2" fillId="2" borderId="21" xfId="0" applyFont="1" applyFill="1" applyBorder="1"/>
    <xf numFmtId="0" fontId="2" fillId="2" borderId="1" xfId="0" applyFont="1" applyFill="1" applyBorder="1"/>
    <xf numFmtId="0" fontId="5" fillId="2" borderId="61" xfId="0" applyFont="1" applyFill="1" applyBorder="1" applyProtection="1">
      <protection locked="0"/>
    </xf>
    <xf numFmtId="0" fontId="2" fillId="2" borderId="62" xfId="0" applyFont="1" applyFill="1" applyBorder="1" applyProtection="1">
      <protection locked="0"/>
    </xf>
    <xf numFmtId="0" fontId="2" fillId="2" borderId="63" xfId="0" applyFont="1" applyFill="1" applyBorder="1" applyProtection="1">
      <protection locked="0"/>
    </xf>
    <xf numFmtId="0" fontId="2" fillId="2" borderId="64" xfId="0" applyFont="1" applyFill="1" applyBorder="1" applyProtection="1">
      <protection locked="0"/>
    </xf>
    <xf numFmtId="0" fontId="2" fillId="19" borderId="40" xfId="0" applyFont="1" applyFill="1" applyBorder="1" applyProtection="1">
      <protection locked="0"/>
    </xf>
    <xf numFmtId="0" fontId="2" fillId="19" borderId="22" xfId="0" applyFont="1" applyFill="1" applyBorder="1" applyProtection="1">
      <protection locked="0"/>
    </xf>
    <xf numFmtId="0" fontId="2" fillId="2" borderId="2" xfId="0" applyFont="1" applyFill="1" applyBorder="1" applyProtection="1">
      <protection locked="0"/>
    </xf>
    <xf numFmtId="0" fontId="2" fillId="2" borderId="65" xfId="0" applyFont="1" applyFill="1" applyBorder="1" applyProtection="1">
      <protection locked="0"/>
    </xf>
    <xf numFmtId="0" fontId="2" fillId="2" borderId="49" xfId="0" applyFont="1" applyFill="1" applyBorder="1" applyProtection="1">
      <protection locked="0"/>
    </xf>
    <xf numFmtId="0" fontId="21" fillId="3" borderId="65" xfId="0" applyFont="1" applyFill="1" applyBorder="1" applyProtection="1"/>
    <xf numFmtId="0" fontId="4" fillId="2" borderId="40" xfId="0" applyFont="1" applyFill="1" applyBorder="1" applyAlignment="1">
      <alignment horizontal="center"/>
    </xf>
    <xf numFmtId="0" fontId="4" fillId="2" borderId="31" xfId="0" applyFont="1" applyFill="1" applyBorder="1" applyAlignment="1">
      <alignment horizontal="center"/>
    </xf>
    <xf numFmtId="0" fontId="4" fillId="2" borderId="12" xfId="0" applyFont="1" applyFill="1" applyBorder="1" applyAlignment="1">
      <alignment horizontal="center"/>
    </xf>
    <xf numFmtId="3" fontId="4" fillId="2" borderId="40" xfId="0" applyNumberFormat="1" applyFont="1" applyFill="1" applyBorder="1"/>
    <xf numFmtId="3" fontId="6" fillId="2" borderId="2" xfId="0" applyNumberFormat="1" applyFont="1" applyFill="1" applyBorder="1"/>
    <xf numFmtId="0" fontId="6" fillId="2" borderId="2" xfId="0" applyFont="1" applyFill="1" applyBorder="1"/>
    <xf numFmtId="3" fontId="6" fillId="2" borderId="41" xfId="0" applyNumberFormat="1" applyFont="1" applyFill="1" applyBorder="1"/>
    <xf numFmtId="3" fontId="4" fillId="2" borderId="31" xfId="0" applyNumberFormat="1" applyFont="1" applyFill="1" applyBorder="1"/>
    <xf numFmtId="3" fontId="6" fillId="2" borderId="3" xfId="0" applyNumberFormat="1" applyFont="1" applyFill="1" applyBorder="1"/>
    <xf numFmtId="0" fontId="6" fillId="2" borderId="3" xfId="0" applyFont="1" applyFill="1" applyBorder="1"/>
    <xf numFmtId="3" fontId="6" fillId="2" borderId="35" xfId="0" applyNumberFormat="1" applyFont="1" applyFill="1" applyBorder="1"/>
    <xf numFmtId="3" fontId="4" fillId="2" borderId="12" xfId="0" applyNumberFormat="1" applyFont="1" applyFill="1" applyBorder="1"/>
    <xf numFmtId="3" fontId="6" fillId="2" borderId="17" xfId="0" applyNumberFormat="1" applyFont="1" applyFill="1" applyBorder="1"/>
    <xf numFmtId="0" fontId="6" fillId="2" borderId="17" xfId="0" applyFont="1" applyFill="1" applyBorder="1"/>
    <xf numFmtId="3" fontId="6" fillId="2" borderId="25" xfId="0" applyNumberFormat="1" applyFont="1" applyFill="1" applyBorder="1"/>
    <xf numFmtId="3" fontId="22" fillId="3" borderId="29" xfId="0" applyNumberFormat="1" applyFont="1" applyFill="1" applyBorder="1" applyAlignment="1">
      <alignment horizontal="center"/>
    </xf>
    <xf numFmtId="3" fontId="22" fillId="3" borderId="66" xfId="0" applyNumberFormat="1" applyFont="1" applyFill="1" applyBorder="1" applyAlignment="1">
      <alignment horizontal="center"/>
    </xf>
    <xf numFmtId="0" fontId="2" fillId="0" borderId="46" xfId="0" applyFont="1" applyBorder="1" applyAlignment="1" applyProtection="1">
      <alignment horizontal="center"/>
      <protection locked="0"/>
    </xf>
    <xf numFmtId="0" fontId="2" fillId="5" borderId="67" xfId="0" applyFont="1" applyFill="1" applyBorder="1" applyAlignment="1" applyProtection="1">
      <alignment vertical="center"/>
      <protection locked="0"/>
    </xf>
    <xf numFmtId="0" fontId="2" fillId="2" borderId="35" xfId="0" applyFont="1" applyFill="1" applyBorder="1" applyAlignment="1" applyProtection="1">
      <alignment horizontal="center"/>
      <protection locked="0"/>
    </xf>
    <xf numFmtId="1" fontId="2" fillId="2" borderId="35" xfId="0" applyNumberFormat="1" applyFont="1" applyFill="1" applyBorder="1" applyAlignment="1" applyProtection="1">
      <alignment horizontal="center"/>
      <protection locked="0"/>
    </xf>
    <xf numFmtId="4" fontId="2" fillId="2" borderId="35" xfId="0" applyNumberFormat="1" applyFont="1" applyFill="1" applyBorder="1" applyAlignment="1" applyProtection="1">
      <alignment horizontal="center"/>
      <protection locked="0"/>
    </xf>
    <xf numFmtId="1" fontId="2" fillId="2" borderId="35" xfId="0" applyNumberFormat="1" applyFont="1" applyFill="1" applyBorder="1" applyAlignment="1" applyProtection="1">
      <alignment horizontal="center" vertical="center"/>
      <protection locked="0"/>
    </xf>
    <xf numFmtId="3" fontId="0" fillId="2" borderId="46" xfId="0" applyNumberFormat="1" applyFill="1" applyBorder="1" applyAlignment="1">
      <alignment horizontal="center"/>
    </xf>
    <xf numFmtId="3" fontId="0" fillId="2" borderId="16" xfId="0" applyNumberFormat="1" applyFill="1" applyBorder="1" applyAlignment="1">
      <alignment horizontal="center"/>
    </xf>
    <xf numFmtId="3" fontId="9" fillId="3" borderId="29" xfId="0" applyNumberFormat="1" applyFont="1" applyFill="1" applyBorder="1" applyAlignment="1" applyProtection="1">
      <alignment horizontal="center"/>
      <protection locked="0"/>
    </xf>
    <xf numFmtId="3" fontId="21" fillId="3" borderId="68" xfId="0" applyNumberFormat="1" applyFont="1" applyFill="1" applyBorder="1" applyAlignment="1" applyProtection="1">
      <alignment horizontal="center"/>
      <protection locked="0"/>
    </xf>
    <xf numFmtId="3" fontId="21" fillId="3" borderId="42" xfId="0" applyNumberFormat="1" applyFont="1" applyFill="1" applyBorder="1" applyAlignment="1" applyProtection="1">
      <alignment horizontal="center"/>
      <protection locked="0"/>
    </xf>
    <xf numFmtId="3" fontId="9" fillId="3" borderId="69" xfId="0" applyNumberFormat="1" applyFont="1" applyFill="1" applyBorder="1" applyAlignment="1" applyProtection="1">
      <alignment horizontal="center"/>
      <protection locked="0"/>
    </xf>
    <xf numFmtId="3" fontId="22" fillId="3" borderId="0" xfId="0" applyNumberFormat="1" applyFont="1" applyFill="1" applyAlignment="1">
      <alignment horizontal="center"/>
    </xf>
    <xf numFmtId="3" fontId="23" fillId="3" borderId="0" xfId="0" applyNumberFormat="1" applyFont="1" applyFill="1" applyAlignment="1">
      <alignment horizontal="center"/>
    </xf>
    <xf numFmtId="0" fontId="22" fillId="6" borderId="0" xfId="0" applyFont="1" applyFill="1" applyAlignment="1">
      <alignment horizontal="center"/>
    </xf>
    <xf numFmtId="0" fontId="34" fillId="6" borderId="0" xfId="0" applyFont="1" applyFill="1" applyAlignment="1">
      <alignment horizontal="center"/>
    </xf>
    <xf numFmtId="0" fontId="35" fillId="6" borderId="0" xfId="0" applyFont="1" applyFill="1" applyAlignment="1">
      <alignment horizontal="center"/>
    </xf>
    <xf numFmtId="0" fontId="26" fillId="6" borderId="0" xfId="0" applyFont="1" applyFill="1" applyAlignment="1">
      <alignment horizontal="center"/>
    </xf>
    <xf numFmtId="0" fontId="21" fillId="3" borderId="1" xfId="0" applyFont="1" applyFill="1" applyBorder="1" applyAlignment="1">
      <alignment horizontal="center"/>
    </xf>
    <xf numFmtId="0" fontId="47" fillId="3" borderId="1" xfId="0" applyFont="1" applyFill="1" applyBorder="1" applyAlignment="1">
      <alignment horizontal="center"/>
    </xf>
    <xf numFmtId="0" fontId="5" fillId="8" borderId="1" xfId="0" applyFont="1" applyFill="1" applyBorder="1" applyAlignment="1">
      <alignment horizontal="center" vertical="center" wrapText="1"/>
    </xf>
    <xf numFmtId="0" fontId="34" fillId="0" borderId="37" xfId="0" applyFont="1" applyFill="1" applyBorder="1"/>
    <xf numFmtId="0" fontId="2" fillId="3" borderId="0" xfId="0" applyFont="1" applyFill="1" applyAlignment="1" applyProtection="1">
      <alignment horizontal="center"/>
      <protection locked="0"/>
    </xf>
    <xf numFmtId="0" fontId="31" fillId="0" borderId="18" xfId="0" applyFont="1" applyBorder="1" applyProtection="1">
      <protection locked="0"/>
    </xf>
    <xf numFmtId="0" fontId="52" fillId="0" borderId="16" xfId="0" applyFont="1" applyBorder="1" applyAlignment="1" applyProtection="1">
      <alignment vertical="top" wrapText="1"/>
      <protection locked="0"/>
    </xf>
    <xf numFmtId="0" fontId="24" fillId="0" borderId="33" xfId="0" applyFont="1" applyBorder="1" applyAlignment="1">
      <alignment wrapText="1"/>
    </xf>
    <xf numFmtId="0" fontId="6" fillId="0" borderId="70" xfId="0" applyFont="1" applyBorder="1" applyAlignment="1">
      <alignment wrapText="1"/>
    </xf>
    <xf numFmtId="0" fontId="56" fillId="0" borderId="0" xfId="0" applyFont="1"/>
    <xf numFmtId="3" fontId="24" fillId="2" borderId="0" xfId="0" applyNumberFormat="1" applyFont="1" applyFill="1" applyBorder="1" applyProtection="1"/>
    <xf numFmtId="1" fontId="47" fillId="18" borderId="71" xfId="0" applyNumberFormat="1" applyFont="1" applyFill="1" applyBorder="1" applyAlignment="1" applyProtection="1">
      <alignment horizontal="center"/>
    </xf>
    <xf numFmtId="164" fontId="5" fillId="15" borderId="5" xfId="0" applyNumberFormat="1" applyFont="1" applyFill="1" applyBorder="1" applyAlignment="1" applyProtection="1">
      <alignment horizontal="center"/>
    </xf>
    <xf numFmtId="164" fontId="5" fillId="15" borderId="66" xfId="0" applyNumberFormat="1" applyFont="1" applyFill="1" applyBorder="1" applyAlignment="1" applyProtection="1">
      <alignment horizontal="center"/>
    </xf>
    <xf numFmtId="164" fontId="5" fillId="7" borderId="5" xfId="0" applyNumberFormat="1" applyFont="1" applyFill="1" applyBorder="1" applyAlignment="1" applyProtection="1">
      <alignment horizontal="center"/>
    </xf>
    <xf numFmtId="164" fontId="5" fillId="7" borderId="66" xfId="0" applyNumberFormat="1" applyFont="1" applyFill="1" applyBorder="1" applyAlignment="1" applyProtection="1">
      <alignment horizontal="center"/>
    </xf>
    <xf numFmtId="3" fontId="2" fillId="2" borderId="1" xfId="0" applyNumberFormat="1" applyFont="1" applyFill="1" applyBorder="1" applyAlignment="1">
      <alignment horizontal="center"/>
    </xf>
    <xf numFmtId="3" fontId="2" fillId="2" borderId="36" xfId="0" applyNumberFormat="1" applyFont="1" applyFill="1" applyBorder="1" applyAlignment="1">
      <alignment horizontal="center"/>
    </xf>
    <xf numFmtId="3" fontId="2" fillId="2" borderId="61" xfId="0" applyNumberFormat="1" applyFont="1" applyFill="1" applyBorder="1" applyAlignment="1">
      <alignment horizontal="center"/>
    </xf>
    <xf numFmtId="3" fontId="2" fillId="2" borderId="17" xfId="0" applyNumberFormat="1" applyFont="1" applyFill="1" applyBorder="1" applyAlignment="1">
      <alignment horizontal="center"/>
    </xf>
    <xf numFmtId="3" fontId="5" fillId="0" borderId="1" xfId="0" applyNumberFormat="1" applyFont="1" applyFill="1" applyBorder="1" applyAlignment="1">
      <alignment horizontal="center"/>
    </xf>
    <xf numFmtId="3" fontId="2" fillId="3" borderId="1" xfId="0" applyNumberFormat="1" applyFont="1" applyFill="1" applyBorder="1" applyAlignment="1">
      <alignment horizontal="center"/>
    </xf>
    <xf numFmtId="3" fontId="34" fillId="0" borderId="61" xfId="0" applyNumberFormat="1" applyFont="1" applyBorder="1" applyAlignment="1" applyProtection="1">
      <alignment horizontal="center"/>
      <protection locked="0"/>
    </xf>
    <xf numFmtId="1" fontId="34" fillId="0" borderId="0" xfId="0" applyNumberFormat="1" applyFont="1" applyProtection="1">
      <protection locked="0"/>
    </xf>
    <xf numFmtId="167" fontId="34" fillId="0" borderId="0" xfId="0" applyNumberFormat="1" applyFont="1" applyProtection="1">
      <protection locked="0"/>
    </xf>
    <xf numFmtId="0" fontId="21" fillId="3" borderId="16" xfId="0" applyFont="1" applyFill="1" applyBorder="1" applyProtection="1">
      <protection locked="0"/>
    </xf>
    <xf numFmtId="0" fontId="21" fillId="3" borderId="72" xfId="0" applyFont="1" applyFill="1" applyBorder="1" applyProtection="1"/>
    <xf numFmtId="0" fontId="2" fillId="0" borderId="29" xfId="0" applyFont="1" applyBorder="1" applyProtection="1">
      <protection locked="0"/>
    </xf>
    <xf numFmtId="0" fontId="44" fillId="0" borderId="0" xfId="0" applyFont="1" applyFill="1" applyBorder="1"/>
    <xf numFmtId="0" fontId="24" fillId="2" borderId="35" xfId="0" applyFont="1" applyFill="1" applyBorder="1" applyAlignment="1" applyProtection="1">
      <alignment horizontal="center"/>
    </xf>
    <xf numFmtId="0" fontId="46" fillId="0" borderId="0" xfId="0" applyFont="1" applyBorder="1"/>
    <xf numFmtId="0" fontId="3" fillId="0" borderId="73" xfId="0" applyFont="1" applyBorder="1" applyAlignment="1" applyProtection="1">
      <alignment horizontal="left" vertical="top"/>
      <protection locked="0"/>
    </xf>
    <xf numFmtId="0" fontId="2" fillId="2" borderId="5" xfId="0" applyFont="1" applyFill="1" applyBorder="1" applyProtection="1">
      <protection locked="0"/>
    </xf>
    <xf numFmtId="0" fontId="2" fillId="0" borderId="1" xfId="0" applyFont="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2" fillId="0" borderId="75" xfId="0" applyFont="1" applyBorder="1" applyAlignment="1" applyProtection="1">
      <alignment horizontal="center" vertical="center"/>
      <protection locked="0"/>
    </xf>
    <xf numFmtId="0" fontId="2" fillId="2" borderId="76"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2" fontId="2" fillId="2" borderId="35" xfId="0" applyNumberFormat="1" applyFont="1" applyFill="1" applyBorder="1" applyAlignment="1" applyProtection="1">
      <alignment horizontal="center" vertical="center"/>
      <protection locked="0"/>
    </xf>
    <xf numFmtId="0" fontId="5" fillId="0" borderId="60" xfId="0" applyFont="1" applyBorder="1" applyAlignment="1" applyProtection="1">
      <alignment vertical="center"/>
      <protection locked="0"/>
    </xf>
    <xf numFmtId="0" fontId="2" fillId="0" borderId="60" xfId="0" applyFont="1" applyBorder="1" applyAlignment="1" applyProtection="1">
      <alignment horizontal="center" vertical="center"/>
      <protection locked="0"/>
    </xf>
    <xf numFmtId="0" fontId="2" fillId="2" borderId="77" xfId="0" applyFont="1" applyFill="1" applyBorder="1" applyAlignment="1" applyProtection="1">
      <alignment horizontal="center"/>
      <protection locked="0"/>
    </xf>
    <xf numFmtId="0" fontId="5" fillId="0" borderId="21" xfId="0" applyFont="1" applyBorder="1" applyAlignment="1" applyProtection="1">
      <alignment vertical="center"/>
      <protection locked="0"/>
    </xf>
    <xf numFmtId="0" fontId="5" fillId="0" borderId="75" xfId="0" applyFont="1" applyBorder="1" applyAlignment="1" applyProtection="1">
      <alignment vertical="center"/>
      <protection locked="0"/>
    </xf>
    <xf numFmtId="2" fontId="21" fillId="3" borderId="76" xfId="0" applyNumberFormat="1" applyFont="1" applyFill="1" applyBorder="1" applyAlignment="1" applyProtection="1">
      <alignment horizontal="center"/>
    </xf>
    <xf numFmtId="0" fontId="5" fillId="0" borderId="78" xfId="0" applyFont="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2" fillId="2" borderId="34" xfId="0" applyFont="1" applyFill="1" applyBorder="1" applyAlignment="1" applyProtection="1">
      <alignment horizontal="center"/>
      <protection locked="0"/>
    </xf>
    <xf numFmtId="0" fontId="5" fillId="0" borderId="79"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wrapText="1"/>
    </xf>
    <xf numFmtId="0" fontId="46" fillId="3" borderId="5" xfId="0" applyFont="1" applyFill="1" applyBorder="1" applyAlignment="1">
      <alignment horizontal="center"/>
    </xf>
    <xf numFmtId="0" fontId="5" fillId="0" borderId="18"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2" borderId="5" xfId="0" applyFont="1" applyFill="1" applyBorder="1" applyAlignment="1">
      <alignment horizontal="center"/>
    </xf>
    <xf numFmtId="0" fontId="2" fillId="0" borderId="18" xfId="0" applyFont="1" applyBorder="1"/>
    <xf numFmtId="0" fontId="31" fillId="0" borderId="47" xfId="0" applyFont="1" applyBorder="1" applyAlignment="1">
      <alignment horizontal="center"/>
    </xf>
    <xf numFmtId="0" fontId="2" fillId="2" borderId="25" xfId="0" applyFont="1" applyFill="1" applyBorder="1" applyAlignment="1">
      <alignment horizontal="center"/>
    </xf>
    <xf numFmtId="0" fontId="2" fillId="2" borderId="66" xfId="0" applyFont="1" applyFill="1" applyBorder="1" applyAlignment="1">
      <alignment horizontal="center"/>
    </xf>
    <xf numFmtId="0" fontId="6" fillId="0" borderId="26" xfId="0" applyFont="1" applyBorder="1" applyAlignment="1" applyProtection="1">
      <alignment horizontal="center" vertical="center"/>
      <protection locked="0"/>
    </xf>
    <xf numFmtId="0" fontId="2" fillId="0" borderId="80" xfId="0" applyFont="1" applyBorder="1" applyAlignment="1">
      <alignment horizontal="center"/>
    </xf>
    <xf numFmtId="9" fontId="9" fillId="3" borderId="29" xfId="0" applyNumberFormat="1" applyFont="1" applyFill="1" applyBorder="1" applyAlignment="1" applyProtection="1">
      <alignment horizontal="center"/>
      <protection locked="0"/>
    </xf>
    <xf numFmtId="0" fontId="3" fillId="0" borderId="54" xfId="0" applyFont="1" applyBorder="1" applyAlignment="1">
      <alignment horizontal="center" vertical="top"/>
    </xf>
    <xf numFmtId="0" fontId="3" fillId="0" borderId="25" xfId="0" applyFont="1" applyBorder="1" applyAlignment="1">
      <alignment horizontal="center"/>
    </xf>
    <xf numFmtId="0" fontId="6" fillId="0" borderId="56" xfId="0" applyFont="1" applyBorder="1"/>
    <xf numFmtId="0" fontId="6" fillId="0" borderId="6" xfId="0" applyFont="1" applyBorder="1"/>
    <xf numFmtId="0" fontId="2" fillId="0" borderId="26" xfId="0" applyFont="1" applyBorder="1"/>
    <xf numFmtId="0" fontId="44" fillId="0" borderId="1" xfId="0" applyFont="1" applyFill="1" applyBorder="1"/>
    <xf numFmtId="0" fontId="2" fillId="0" borderId="6" xfId="0" applyFont="1" applyBorder="1" applyAlignment="1">
      <alignment horizontal="center"/>
    </xf>
    <xf numFmtId="0" fontId="2" fillId="0" borderId="9" xfId="0" applyFont="1" applyBorder="1" applyAlignment="1">
      <alignment horizontal="center"/>
    </xf>
    <xf numFmtId="0" fontId="2" fillId="0" borderId="6" xfId="0" applyFont="1" applyBorder="1" applyAlignment="1" applyProtection="1">
      <alignment horizontal="center"/>
      <protection locked="0"/>
    </xf>
    <xf numFmtId="0" fontId="2" fillId="0" borderId="18" xfId="0" applyFont="1" applyBorder="1" applyAlignment="1" applyProtection="1">
      <alignment horizontal="center"/>
      <protection locked="0"/>
    </xf>
    <xf numFmtId="3" fontId="5" fillId="3" borderId="1" xfId="0" applyNumberFormat="1" applyFont="1" applyFill="1" applyBorder="1" applyAlignment="1">
      <alignment horizontal="center"/>
    </xf>
    <xf numFmtId="167" fontId="5" fillId="0" borderId="0" xfId="0" applyNumberFormat="1" applyFont="1" applyFill="1" applyProtection="1">
      <protection locked="0"/>
    </xf>
    <xf numFmtId="9" fontId="24" fillId="0" borderId="0" xfId="0" applyNumberFormat="1" applyFont="1" applyFill="1" applyBorder="1" applyProtection="1"/>
    <xf numFmtId="3" fontId="2" fillId="0" borderId="22" xfId="0" applyNumberFormat="1" applyFont="1" applyBorder="1" applyProtection="1">
      <protection locked="0"/>
    </xf>
    <xf numFmtId="165" fontId="2" fillId="0" borderId="22" xfId="0" applyNumberFormat="1" applyFont="1" applyBorder="1" applyProtection="1">
      <protection locked="0"/>
    </xf>
    <xf numFmtId="9" fontId="24" fillId="0" borderId="22" xfId="0" applyNumberFormat="1" applyFont="1" applyFill="1" applyBorder="1" applyProtection="1"/>
    <xf numFmtId="3" fontId="24" fillId="2" borderId="22" xfId="0" applyNumberFormat="1" applyFont="1" applyFill="1" applyBorder="1" applyProtection="1">
      <protection locked="0"/>
    </xf>
    <xf numFmtId="0" fontId="5" fillId="11" borderId="64" xfId="0" applyFont="1" applyFill="1" applyBorder="1" applyProtection="1">
      <protection locked="0"/>
    </xf>
    <xf numFmtId="0" fontId="14" fillId="0" borderId="24" xfId="0" applyFont="1" applyBorder="1" applyAlignment="1" applyProtection="1">
      <alignment horizontal="center" vertical="top" wrapText="1"/>
      <protection locked="0"/>
    </xf>
    <xf numFmtId="0" fontId="3" fillId="0" borderId="81" xfId="0" applyFont="1" applyBorder="1" applyAlignment="1" applyProtection="1">
      <alignment vertical="top"/>
      <protection locked="0"/>
    </xf>
    <xf numFmtId="0" fontId="3" fillId="0" borderId="4" xfId="0" applyFont="1" applyBorder="1" applyAlignment="1" applyProtection="1">
      <alignment horizontal="center" vertical="top"/>
      <protection locked="0"/>
    </xf>
    <xf numFmtId="0" fontId="3" fillId="0" borderId="18" xfId="0" applyFont="1" applyBorder="1" applyAlignment="1" applyProtection="1">
      <alignment horizontal="center" vertical="top"/>
      <protection locked="0"/>
    </xf>
    <xf numFmtId="0" fontId="3" fillId="0" borderId="50" xfId="0" applyFont="1" applyBorder="1" applyAlignment="1">
      <alignment horizontal="center"/>
    </xf>
    <xf numFmtId="0" fontId="3" fillId="0" borderId="52" xfId="0" applyFont="1" applyBorder="1" applyAlignment="1">
      <alignment horizontal="center"/>
    </xf>
    <xf numFmtId="0" fontId="2" fillId="0" borderId="29" xfId="0" applyFont="1" applyBorder="1" applyAlignment="1" applyProtection="1">
      <alignment horizontal="center"/>
      <protection locked="0"/>
    </xf>
    <xf numFmtId="2" fontId="5" fillId="11" borderId="1" xfId="0" applyNumberFormat="1" applyFont="1" applyFill="1" applyBorder="1" applyAlignment="1">
      <alignment horizontal="center"/>
    </xf>
    <xf numFmtId="0" fontId="2" fillId="2" borderId="36" xfId="0" applyFont="1" applyFill="1" applyBorder="1"/>
    <xf numFmtId="0" fontId="38" fillId="0" borderId="0" xfId="0" applyFont="1" applyFill="1" applyProtection="1">
      <protection hidden="1"/>
    </xf>
    <xf numFmtId="9" fontId="2" fillId="0" borderId="1" xfId="2" applyFont="1" applyFill="1" applyBorder="1"/>
    <xf numFmtId="9" fontId="21" fillId="0" borderId="1" xfId="2" applyFont="1" applyFill="1" applyBorder="1"/>
    <xf numFmtId="9" fontId="5" fillId="0" borderId="1" xfId="2" applyFont="1" applyFill="1" applyBorder="1"/>
    <xf numFmtId="0" fontId="2" fillId="11" borderId="82" xfId="0" applyFont="1" applyFill="1" applyBorder="1"/>
    <xf numFmtId="0" fontId="2" fillId="11" borderId="72" xfId="0" applyFont="1" applyFill="1" applyBorder="1"/>
    <xf numFmtId="0" fontId="2" fillId="11" borderId="58" xfId="0" applyFont="1" applyFill="1" applyBorder="1"/>
    <xf numFmtId="0" fontId="2" fillId="11" borderId="46" xfId="0" applyFont="1" applyFill="1" applyBorder="1"/>
    <xf numFmtId="0" fontId="2" fillId="11" borderId="0" xfId="0" applyFont="1" applyFill="1" applyBorder="1" applyAlignment="1">
      <alignment horizontal="left"/>
    </xf>
    <xf numFmtId="0" fontId="2" fillId="11" borderId="20" xfId="0" applyFont="1" applyFill="1" applyBorder="1"/>
    <xf numFmtId="0" fontId="2" fillId="11" borderId="19" xfId="0" applyFont="1" applyFill="1" applyBorder="1" applyAlignment="1">
      <alignment horizontal="left"/>
    </xf>
    <xf numFmtId="0" fontId="2" fillId="19" borderId="31" xfId="0" applyFont="1" applyFill="1" applyBorder="1" applyProtection="1">
      <protection locked="0"/>
    </xf>
    <xf numFmtId="0" fontId="2" fillId="0" borderId="17" xfId="0" applyFont="1" applyBorder="1" applyProtection="1">
      <protection locked="0"/>
    </xf>
    <xf numFmtId="0" fontId="2" fillId="2" borderId="17" xfId="0" applyFont="1" applyFill="1" applyBorder="1" applyProtection="1">
      <protection locked="0"/>
    </xf>
    <xf numFmtId="0" fontId="2" fillId="2" borderId="20" xfId="0" applyFont="1" applyFill="1" applyBorder="1" applyProtection="1">
      <protection locked="0"/>
    </xf>
    <xf numFmtId="0" fontId="2" fillId="19" borderId="12" xfId="0" applyFont="1" applyFill="1" applyBorder="1" applyProtection="1">
      <protection locked="0"/>
    </xf>
    <xf numFmtId="0" fontId="21" fillId="3" borderId="37" xfId="0" applyFont="1" applyFill="1" applyBorder="1" applyProtection="1"/>
    <xf numFmtId="0" fontId="29" fillId="0" borderId="16" xfId="0" applyFont="1" applyBorder="1" applyAlignment="1" applyProtection="1">
      <alignment horizontal="center"/>
      <protection locked="0"/>
    </xf>
    <xf numFmtId="0" fontId="29" fillId="0" borderId="17" xfId="0" applyFont="1" applyBorder="1" applyAlignment="1" applyProtection="1">
      <alignment horizontal="center"/>
      <protection locked="0"/>
    </xf>
    <xf numFmtId="0" fontId="34" fillId="0" borderId="0" xfId="0" applyFont="1" applyAlignment="1" applyProtection="1">
      <alignment horizontal="center"/>
      <protection locked="0"/>
    </xf>
    <xf numFmtId="0" fontId="2" fillId="0" borderId="37" xfId="0" applyFont="1" applyBorder="1" applyProtection="1">
      <protection locked="0"/>
    </xf>
    <xf numFmtId="0" fontId="2" fillId="2" borderId="1" xfId="0" applyFont="1" applyFill="1" applyBorder="1" applyProtection="1">
      <protection locked="0"/>
    </xf>
    <xf numFmtId="3" fontId="37" fillId="3" borderId="18" xfId="0" applyNumberFormat="1" applyFont="1" applyFill="1" applyBorder="1"/>
    <xf numFmtId="3" fontId="36" fillId="3" borderId="24" xfId="0" applyNumberFormat="1" applyFont="1" applyFill="1" applyBorder="1" applyAlignment="1">
      <alignment horizontal="center"/>
    </xf>
    <xf numFmtId="3" fontId="36" fillId="3" borderId="46" xfId="0" applyNumberFormat="1" applyFont="1" applyFill="1" applyBorder="1" applyAlignment="1">
      <alignment horizontal="center"/>
    </xf>
    <xf numFmtId="3" fontId="37" fillId="23" borderId="18" xfId="0" applyNumberFormat="1" applyFont="1" applyFill="1" applyBorder="1"/>
    <xf numFmtId="0" fontId="37" fillId="23" borderId="18" xfId="0" applyFont="1" applyFill="1" applyBorder="1"/>
    <xf numFmtId="0" fontId="37" fillId="23" borderId="0" xfId="0" applyFont="1" applyFill="1" applyBorder="1"/>
    <xf numFmtId="3" fontId="36" fillId="3" borderId="0" xfId="0" applyNumberFormat="1" applyFont="1" applyFill="1" applyAlignment="1">
      <alignment horizontal="center"/>
    </xf>
    <xf numFmtId="2" fontId="30" fillId="0" borderId="1" xfId="0" applyNumberFormat="1" applyFont="1" applyBorder="1"/>
    <xf numFmtId="0" fontId="29" fillId="0" borderId="1" xfId="0" applyFont="1" applyFill="1" applyBorder="1" applyAlignment="1">
      <alignment horizontal="center"/>
    </xf>
    <xf numFmtId="0" fontId="30" fillId="3" borderId="1" xfId="0" applyFont="1" applyFill="1" applyBorder="1" applyAlignment="1">
      <alignment horizontal="center"/>
    </xf>
    <xf numFmtId="1" fontId="54" fillId="24" borderId="17" xfId="0" applyNumberFormat="1" applyFont="1" applyFill="1" applyBorder="1" applyAlignment="1" applyProtection="1">
      <alignment horizontal="center" vertical="center"/>
    </xf>
    <xf numFmtId="0" fontId="2" fillId="0" borderId="1" xfId="0" applyFont="1" applyBorder="1" applyAlignment="1" applyProtection="1">
      <alignment horizontal="left"/>
      <protection locked="0"/>
    </xf>
    <xf numFmtId="1" fontId="2" fillId="24" borderId="36" xfId="0" applyNumberFormat="1" applyFont="1" applyFill="1" applyBorder="1" applyAlignment="1" applyProtection="1">
      <alignment horizontal="center"/>
      <protection locked="0"/>
    </xf>
    <xf numFmtId="1" fontId="2" fillId="24" borderId="16" xfId="0" applyNumberFormat="1" applyFont="1" applyFill="1" applyBorder="1" applyAlignment="1" applyProtection="1">
      <alignment horizontal="center"/>
      <protection locked="0"/>
    </xf>
    <xf numFmtId="3" fontId="46" fillId="3" borderId="5" xfId="0" applyNumberFormat="1" applyFont="1" applyFill="1" applyBorder="1" applyAlignment="1">
      <alignment horizontal="center"/>
    </xf>
    <xf numFmtId="167" fontId="2" fillId="24" borderId="16" xfId="0" applyNumberFormat="1" applyFont="1" applyFill="1" applyBorder="1" applyAlignment="1" applyProtection="1">
      <alignment horizontal="center"/>
      <protection locked="0"/>
    </xf>
    <xf numFmtId="167" fontId="2" fillId="24" borderId="17" xfId="0" applyNumberFormat="1" applyFont="1" applyFill="1" applyBorder="1" applyAlignment="1" applyProtection="1">
      <alignment horizontal="center"/>
      <protection locked="0"/>
    </xf>
    <xf numFmtId="2" fontId="2" fillId="2" borderId="41" xfId="0" applyNumberFormat="1" applyFont="1" applyFill="1" applyBorder="1" applyAlignment="1">
      <alignment horizontal="center"/>
    </xf>
    <xf numFmtId="2" fontId="2" fillId="2" borderId="35" xfId="0" applyNumberFormat="1" applyFont="1" applyFill="1" applyBorder="1" applyAlignment="1">
      <alignment horizontal="center"/>
    </xf>
    <xf numFmtId="2" fontId="2" fillId="2" borderId="25" xfId="0" applyNumberFormat="1" applyFont="1" applyFill="1" applyBorder="1" applyAlignment="1">
      <alignment horizontal="center"/>
    </xf>
    <xf numFmtId="2" fontId="21" fillId="3" borderId="48" xfId="0" applyNumberFormat="1" applyFont="1" applyFill="1" applyBorder="1" applyAlignment="1">
      <alignment horizontal="center"/>
    </xf>
    <xf numFmtId="2" fontId="2" fillId="2" borderId="51" xfId="0" applyNumberFormat="1" applyFont="1" applyFill="1" applyBorder="1"/>
    <xf numFmtId="164" fontId="4" fillId="2" borderId="40" xfId="0" applyNumberFormat="1" applyFont="1" applyFill="1" applyBorder="1"/>
    <xf numFmtId="164" fontId="4" fillId="2" borderId="31" xfId="0" applyNumberFormat="1" applyFont="1" applyFill="1" applyBorder="1"/>
    <xf numFmtId="164" fontId="4" fillId="2" borderId="12" xfId="0" applyNumberFormat="1" applyFont="1" applyFill="1" applyBorder="1"/>
    <xf numFmtId="0" fontId="2" fillId="23" borderId="1" xfId="0" applyFont="1" applyFill="1" applyBorder="1"/>
    <xf numFmtId="0" fontId="26" fillId="25" borderId="0" xfId="0" applyFont="1" applyFill="1"/>
    <xf numFmtId="0" fontId="58" fillId="25" borderId="0" xfId="0" applyFont="1" applyFill="1"/>
    <xf numFmtId="0" fontId="58" fillId="25" borderId="1" xfId="0" applyFont="1" applyFill="1" applyBorder="1" applyAlignment="1">
      <alignment horizontal="center"/>
    </xf>
    <xf numFmtId="0" fontId="16" fillId="20" borderId="0" xfId="3" applyFont="1" applyFill="1"/>
    <xf numFmtId="0" fontId="7" fillId="20" borderId="0" xfId="3" applyFont="1" applyFill="1"/>
    <xf numFmtId="0" fontId="4" fillId="20" borderId="0" xfId="3" applyFont="1" applyFill="1"/>
    <xf numFmtId="0" fontId="6" fillId="20" borderId="0" xfId="3" applyFont="1" applyFill="1"/>
    <xf numFmtId="0" fontId="11" fillId="20" borderId="0" xfId="3" applyFont="1" applyFill="1"/>
    <xf numFmtId="0" fontId="27" fillId="20" borderId="0" xfId="3" applyFont="1" applyFill="1" applyAlignment="1">
      <alignment horizontal="left" wrapText="1"/>
    </xf>
    <xf numFmtId="0" fontId="5" fillId="20" borderId="73" xfId="3" applyFont="1" applyFill="1" applyBorder="1" applyAlignment="1">
      <alignment horizontal="center"/>
    </xf>
    <xf numFmtId="0" fontId="5" fillId="20" borderId="4" xfId="3" applyFont="1" applyFill="1" applyBorder="1" applyAlignment="1">
      <alignment horizontal="center"/>
    </xf>
    <xf numFmtId="0" fontId="5" fillId="20" borderId="83" xfId="3" applyFont="1" applyFill="1" applyBorder="1"/>
    <xf numFmtId="0" fontId="5" fillId="20" borderId="84" xfId="3" applyFont="1" applyFill="1" applyBorder="1"/>
    <xf numFmtId="0" fontId="2" fillId="20" borderId="0" xfId="3" applyFont="1" applyFill="1"/>
    <xf numFmtId="0" fontId="5" fillId="20" borderId="52" xfId="3" applyFont="1" applyFill="1" applyBorder="1" applyAlignment="1">
      <alignment horizontal="center" vertical="top"/>
    </xf>
    <xf numFmtId="0" fontId="2" fillId="20" borderId="0" xfId="3" applyFont="1" applyFill="1" applyAlignment="1">
      <alignment vertical="top"/>
    </xf>
    <xf numFmtId="0" fontId="9" fillId="20" borderId="18" xfId="3" applyFont="1" applyFill="1" applyBorder="1" applyAlignment="1">
      <alignment horizontal="center" vertical="top" wrapText="1"/>
    </xf>
    <xf numFmtId="0" fontId="2" fillId="20" borderId="0" xfId="3" applyFont="1" applyFill="1" applyAlignment="1">
      <alignment wrapText="1"/>
    </xf>
    <xf numFmtId="0" fontId="5" fillId="20" borderId="18" xfId="3" applyFont="1" applyFill="1" applyBorder="1" applyAlignment="1">
      <alignment horizontal="center"/>
    </xf>
    <xf numFmtId="0" fontId="2" fillId="20" borderId="18" xfId="3" applyFont="1" applyFill="1" applyBorder="1"/>
    <xf numFmtId="0" fontId="2" fillId="20" borderId="18" xfId="3" applyFont="1" applyFill="1" applyBorder="1" applyAlignment="1">
      <alignment horizontal="center" vertical="top"/>
    </xf>
    <xf numFmtId="0" fontId="2" fillId="20" borderId="0" xfId="3" applyFont="1" applyFill="1" applyAlignment="1">
      <alignment vertical="top" wrapText="1"/>
    </xf>
    <xf numFmtId="0" fontId="5" fillId="20" borderId="6" xfId="3" applyFont="1" applyFill="1" applyBorder="1" applyAlignment="1">
      <alignment horizontal="center" vertical="top" wrapText="1"/>
    </xf>
    <xf numFmtId="0" fontId="5" fillId="20" borderId="17" xfId="3" applyFont="1" applyFill="1" applyBorder="1" applyAlignment="1">
      <alignment horizontal="center" vertical="top" wrapText="1"/>
    </xf>
    <xf numFmtId="0" fontId="57" fillId="20" borderId="0" xfId="3" applyFill="1"/>
    <xf numFmtId="0" fontId="33" fillId="0" borderId="0" xfId="1" applyAlignment="1" applyProtection="1"/>
    <xf numFmtId="0" fontId="33" fillId="20" borderId="37" xfId="1" applyFill="1" applyBorder="1" applyAlignment="1" applyProtection="1">
      <alignment vertical="center"/>
    </xf>
    <xf numFmtId="0" fontId="33" fillId="20" borderId="38" xfId="1" applyFill="1" applyBorder="1" applyAlignment="1" applyProtection="1">
      <alignment vertical="center"/>
    </xf>
    <xf numFmtId="0" fontId="33" fillId="20" borderId="48" xfId="1" applyFill="1" applyBorder="1" applyAlignment="1" applyProtection="1">
      <alignment vertical="center"/>
    </xf>
    <xf numFmtId="1" fontId="24" fillId="0" borderId="0" xfId="0" applyNumberFormat="1" applyFont="1" applyBorder="1" applyProtection="1"/>
    <xf numFmtId="164" fontId="29" fillId="0" borderId="0" xfId="0" applyNumberFormat="1" applyFont="1" applyAlignment="1" applyProtection="1">
      <alignment wrapText="1"/>
      <protection locked="0"/>
    </xf>
    <xf numFmtId="0" fontId="7" fillId="0" borderId="0" xfId="0" applyFont="1" applyBorder="1" applyAlignment="1">
      <alignment horizontal="center"/>
    </xf>
    <xf numFmtId="0" fontId="34" fillId="0" borderId="0" xfId="0" applyFont="1" applyFill="1" applyAlignment="1">
      <alignment horizontal="center"/>
    </xf>
    <xf numFmtId="0" fontId="26" fillId="0" borderId="0" xfId="0" applyFont="1" applyFill="1" applyAlignment="1">
      <alignment horizontal="center"/>
    </xf>
    <xf numFmtId="0" fontId="2" fillId="0" borderId="26" xfId="0" applyFont="1" applyBorder="1" applyAlignment="1" applyProtection="1">
      <alignment horizontal="center"/>
      <protection locked="0"/>
    </xf>
    <xf numFmtId="0" fontId="5" fillId="20" borderId="15" xfId="3" applyFont="1" applyFill="1" applyBorder="1" applyAlignment="1">
      <alignment horizontal="center" vertical="center"/>
    </xf>
    <xf numFmtId="0" fontId="57" fillId="0" borderId="0" xfId="0" applyFont="1"/>
    <xf numFmtId="0" fontId="59" fillId="3" borderId="65" xfId="0" applyFont="1" applyFill="1" applyBorder="1" applyProtection="1"/>
    <xf numFmtId="0" fontId="59" fillId="2" borderId="1" xfId="0" applyFont="1" applyFill="1" applyBorder="1" applyProtection="1">
      <protection locked="0"/>
    </xf>
    <xf numFmtId="0" fontId="59" fillId="2" borderId="36" xfId="0" applyFont="1" applyFill="1" applyBorder="1" applyProtection="1">
      <protection locked="0"/>
    </xf>
    <xf numFmtId="1" fontId="59" fillId="3" borderId="61" xfId="0" applyNumberFormat="1" applyFont="1" applyFill="1" applyBorder="1" applyAlignment="1">
      <alignment horizontal="center"/>
    </xf>
    <xf numFmtId="0" fontId="5" fillId="20" borderId="0" xfId="3" applyFont="1" applyFill="1" applyAlignment="1">
      <alignment horizontal="left"/>
    </xf>
    <xf numFmtId="0" fontId="60" fillId="20" borderId="0" xfId="3" applyFont="1" applyFill="1" applyAlignment="1">
      <alignment horizontal="left"/>
    </xf>
    <xf numFmtId="0" fontId="61" fillId="20" borderId="0" xfId="3" applyFont="1" applyFill="1"/>
    <xf numFmtId="0" fontId="59" fillId="3" borderId="5" xfId="0" applyFont="1" applyFill="1" applyBorder="1" applyAlignment="1" applyProtection="1">
      <alignment horizontal="center"/>
    </xf>
    <xf numFmtId="0" fontId="59" fillId="3" borderId="5" xfId="0" applyFont="1" applyFill="1" applyBorder="1" applyAlignment="1" applyProtection="1">
      <alignment horizontal="center"/>
      <protection locked="0"/>
    </xf>
    <xf numFmtId="0" fontId="59" fillId="3" borderId="66" xfId="0" applyFont="1" applyFill="1" applyBorder="1" applyAlignment="1" applyProtection="1">
      <alignment horizontal="center"/>
      <protection locked="0"/>
    </xf>
    <xf numFmtId="9" fontId="5" fillId="2" borderId="3" xfId="2" applyFont="1" applyFill="1" applyBorder="1" applyAlignment="1" applyProtection="1">
      <alignment horizontal="center"/>
      <protection locked="0"/>
    </xf>
    <xf numFmtId="2" fontId="62" fillId="0" borderId="1" xfId="0" applyNumberFormat="1" applyFont="1" applyBorder="1"/>
    <xf numFmtId="9" fontId="5" fillId="23" borderId="3" xfId="2" applyFont="1" applyFill="1" applyBorder="1" applyAlignment="1" applyProtection="1">
      <alignment horizontal="center"/>
      <protection locked="0"/>
    </xf>
    <xf numFmtId="9" fontId="4" fillId="23" borderId="60" xfId="0" applyNumberFormat="1" applyFont="1" applyFill="1" applyBorder="1" applyAlignment="1" applyProtection="1">
      <alignment horizontal="center"/>
    </xf>
    <xf numFmtId="9" fontId="4" fillId="23" borderId="16" xfId="0" applyNumberFormat="1" applyFont="1" applyFill="1" applyBorder="1" applyAlignment="1" applyProtection="1">
      <alignment horizontal="center"/>
    </xf>
    <xf numFmtId="3" fontId="63" fillId="3" borderId="85" xfId="0" applyNumberFormat="1" applyFont="1" applyFill="1" applyBorder="1" applyAlignment="1" applyProtection="1">
      <alignment horizontal="center"/>
      <protection locked="0"/>
    </xf>
    <xf numFmtId="9" fontId="4" fillId="2" borderId="60" xfId="2" applyFont="1" applyFill="1" applyBorder="1" applyAlignment="1" applyProtection="1">
      <alignment horizontal="center"/>
      <protection locked="0"/>
    </xf>
    <xf numFmtId="0" fontId="33" fillId="20" borderId="1" xfId="1" applyFill="1" applyBorder="1" applyAlignment="1" applyProtection="1">
      <alignment horizontal="center" vertical="center"/>
    </xf>
    <xf numFmtId="0" fontId="33" fillId="20" borderId="1" xfId="1" applyFill="1" applyBorder="1" applyAlignment="1" applyProtection="1">
      <alignment horizontal="center" vertical="top"/>
    </xf>
    <xf numFmtId="0" fontId="33" fillId="20" borderId="1" xfId="1" applyFill="1" applyBorder="1" applyAlignment="1" applyProtection="1">
      <alignment horizontal="center" vertical="top" wrapText="1"/>
    </xf>
    <xf numFmtId="0" fontId="33" fillId="20" borderId="17" xfId="1" applyFill="1" applyBorder="1" applyAlignment="1" applyProtection="1">
      <alignment horizontal="center"/>
    </xf>
    <xf numFmtId="0" fontId="33" fillId="20" borderId="17" xfId="1" applyFill="1" applyBorder="1" applyAlignment="1" applyProtection="1">
      <alignment horizontal="center" vertical="top"/>
    </xf>
    <xf numFmtId="0" fontId="2" fillId="0" borderId="20" xfId="0" applyFont="1" applyBorder="1" applyProtection="1">
      <protection locked="0"/>
    </xf>
    <xf numFmtId="2" fontId="59" fillId="3" borderId="5" xfId="0" applyNumberFormat="1" applyFont="1" applyFill="1" applyBorder="1" applyAlignment="1">
      <alignment horizontal="center" vertical="center"/>
    </xf>
    <xf numFmtId="2" fontId="2" fillId="24" borderId="17" xfId="0" applyNumberFormat="1" applyFont="1" applyFill="1" applyBorder="1" applyAlignment="1" applyProtection="1">
      <alignment horizontal="center"/>
      <protection locked="0"/>
    </xf>
    <xf numFmtId="0" fontId="5" fillId="20" borderId="80" xfId="3" applyFont="1" applyFill="1" applyBorder="1" applyAlignment="1">
      <alignment horizontal="center" vertical="center"/>
    </xf>
    <xf numFmtId="0" fontId="5" fillId="20" borderId="86" xfId="3" applyFont="1" applyFill="1" applyBorder="1" applyAlignment="1">
      <alignment horizontal="center" vertical="center"/>
    </xf>
    <xf numFmtId="0" fontId="5" fillId="20" borderId="56" xfId="3" applyFont="1" applyFill="1" applyBorder="1" applyAlignment="1">
      <alignment horizontal="center" vertical="center"/>
    </xf>
    <xf numFmtId="0" fontId="57" fillId="0" borderId="37" xfId="1" quotePrefix="1" applyFont="1" applyBorder="1" applyAlignment="1" applyProtection="1">
      <alignment horizontal="left" wrapText="1"/>
    </xf>
    <xf numFmtId="0" fontId="57" fillId="0" borderId="38" xfId="1" quotePrefix="1" applyFont="1" applyBorder="1" applyAlignment="1" applyProtection="1">
      <alignment horizontal="left" wrapText="1"/>
    </xf>
    <xf numFmtId="0" fontId="57" fillId="0" borderId="21" xfId="1" quotePrefix="1" applyFont="1" applyBorder="1" applyAlignment="1" applyProtection="1">
      <alignment horizontal="left" wrapText="1"/>
    </xf>
    <xf numFmtId="0" fontId="15" fillId="20" borderId="37" xfId="3" applyFont="1" applyFill="1" applyBorder="1" applyAlignment="1">
      <alignment horizontal="left" wrapText="1"/>
    </xf>
    <xf numFmtId="0" fontId="15" fillId="20" borderId="38" xfId="3" applyFont="1" applyFill="1" applyBorder="1" applyAlignment="1">
      <alignment horizontal="left" wrapText="1"/>
    </xf>
    <xf numFmtId="0" fontId="15" fillId="20" borderId="48" xfId="3" applyFont="1" applyFill="1" applyBorder="1" applyAlignment="1">
      <alignment horizontal="left" wrapText="1"/>
    </xf>
    <xf numFmtId="0" fontId="2" fillId="20" borderId="37" xfId="3" applyFont="1" applyFill="1" applyBorder="1" applyAlignment="1">
      <alignment horizontal="left" wrapText="1"/>
    </xf>
    <xf numFmtId="0" fontId="2" fillId="20" borderId="38" xfId="3" applyFont="1" applyFill="1" applyBorder="1" applyAlignment="1">
      <alignment horizontal="left" wrapText="1"/>
    </xf>
    <xf numFmtId="0" fontId="2" fillId="20" borderId="48" xfId="3" applyFont="1" applyFill="1" applyBorder="1" applyAlignment="1">
      <alignment horizontal="left" wrapText="1"/>
    </xf>
    <xf numFmtId="0" fontId="2" fillId="20" borderId="37" xfId="3" applyFont="1" applyFill="1" applyBorder="1" applyAlignment="1">
      <alignment horizontal="left" vertical="top" wrapText="1"/>
    </xf>
    <xf numFmtId="0" fontId="2" fillId="20" borderId="38" xfId="3" applyFont="1" applyFill="1" applyBorder="1" applyAlignment="1">
      <alignment horizontal="left" vertical="top" wrapText="1"/>
    </xf>
    <xf numFmtId="0" fontId="2" fillId="20" borderId="48" xfId="3" applyFont="1" applyFill="1" applyBorder="1" applyAlignment="1">
      <alignment horizontal="left" vertical="top" wrapText="1"/>
    </xf>
    <xf numFmtId="0" fontId="2" fillId="20" borderId="20" xfId="3" applyFont="1" applyFill="1" applyBorder="1" applyAlignment="1">
      <alignment horizontal="left" wrapText="1"/>
    </xf>
    <xf numFmtId="0" fontId="2" fillId="20" borderId="19" xfId="3" applyFont="1" applyFill="1" applyBorder="1" applyAlignment="1">
      <alignment horizontal="left" wrapText="1"/>
    </xf>
    <xf numFmtId="0" fontId="2" fillId="20" borderId="42" xfId="3" applyFont="1" applyFill="1" applyBorder="1" applyAlignment="1">
      <alignment horizontal="left" wrapText="1"/>
    </xf>
    <xf numFmtId="0" fontId="15" fillId="20" borderId="37" xfId="3" applyFont="1" applyFill="1" applyBorder="1" applyAlignment="1">
      <alignment horizontal="left" vertical="top" wrapText="1"/>
    </xf>
    <xf numFmtId="0" fontId="15" fillId="20" borderId="38" xfId="3" applyFont="1" applyFill="1" applyBorder="1" applyAlignment="1">
      <alignment horizontal="left" vertical="top" wrapText="1"/>
    </xf>
    <xf numFmtId="0" fontId="15" fillId="20" borderId="48" xfId="3" applyFont="1" applyFill="1" applyBorder="1" applyAlignment="1">
      <alignment horizontal="left" vertical="top" wrapText="1"/>
    </xf>
    <xf numFmtId="0" fontId="2" fillId="20" borderId="37" xfId="3" applyFont="1" applyFill="1" applyBorder="1" applyAlignment="1">
      <alignment wrapText="1"/>
    </xf>
    <xf numFmtId="0" fontId="57" fillId="0" borderId="38" xfId="0" applyFont="1" applyBorder="1" applyAlignment="1">
      <alignment wrapText="1"/>
    </xf>
    <xf numFmtId="0" fontId="57" fillId="0" borderId="48" xfId="0" applyFont="1" applyBorder="1" applyAlignment="1">
      <alignment wrapText="1"/>
    </xf>
    <xf numFmtId="0" fontId="5" fillId="20" borderId="36" xfId="3" applyFont="1" applyFill="1" applyBorder="1" applyAlignment="1">
      <alignment horizontal="center" vertical="center"/>
    </xf>
    <xf numFmtId="0" fontId="5" fillId="20" borderId="17" xfId="3" applyFont="1" applyFill="1" applyBorder="1" applyAlignment="1">
      <alignment horizontal="center" vertical="center"/>
    </xf>
    <xf numFmtId="0" fontId="2" fillId="20" borderId="37" xfId="3" applyFont="1" applyFill="1" applyBorder="1" applyAlignment="1">
      <alignment horizontal="left" vertical="center"/>
    </xf>
    <xf numFmtId="0" fontId="2" fillId="20" borderId="38" xfId="3" applyFont="1" applyFill="1" applyBorder="1" applyAlignment="1">
      <alignment horizontal="left" vertical="center"/>
    </xf>
    <xf numFmtId="0" fontId="2" fillId="20" borderId="48" xfId="3" applyFont="1" applyFill="1" applyBorder="1" applyAlignment="1">
      <alignment horizontal="left" vertical="center"/>
    </xf>
    <xf numFmtId="0" fontId="0" fillId="0" borderId="38" xfId="0" applyBorder="1" applyAlignment="1">
      <alignment wrapText="1"/>
    </xf>
    <xf numFmtId="0" fontId="0" fillId="0" borderId="48" xfId="0" applyBorder="1" applyAlignment="1">
      <alignment wrapText="1"/>
    </xf>
    <xf numFmtId="0" fontId="5" fillId="20" borderId="16" xfId="3" applyFont="1" applyFill="1" applyBorder="1" applyAlignment="1">
      <alignment horizontal="center" vertical="center"/>
    </xf>
    <xf numFmtId="0" fontId="11" fillId="21" borderId="0" xfId="3" applyFont="1" applyFill="1" applyAlignment="1">
      <alignment horizontal="left"/>
    </xf>
    <xf numFmtId="0" fontId="11" fillId="22" borderId="0" xfId="3" applyFont="1" applyFill="1" applyAlignment="1">
      <alignment horizontal="left" wrapText="1"/>
    </xf>
    <xf numFmtId="0" fontId="64" fillId="20" borderId="0" xfId="3" applyFont="1" applyFill="1" applyAlignment="1">
      <alignment horizontal="left"/>
    </xf>
    <xf numFmtId="0" fontId="65" fillId="20" borderId="0" xfId="3" applyFont="1" applyFill="1" applyAlignment="1">
      <alignment horizontal="left" wrapText="1"/>
    </xf>
    <xf numFmtId="0" fontId="11" fillId="20" borderId="0" xfId="3" applyFont="1" applyFill="1" applyAlignment="1">
      <alignment horizontal="left" wrapText="1"/>
    </xf>
    <xf numFmtId="0" fontId="16" fillId="0" borderId="0" xfId="0" applyFont="1" applyAlignment="1"/>
    <xf numFmtId="0" fontId="0" fillId="0" borderId="0" xfId="0" applyAlignment="1"/>
    <xf numFmtId="0" fontId="29" fillId="11" borderId="0" xfId="0" applyFont="1" applyFill="1" applyBorder="1" applyAlignment="1">
      <alignment horizontal="left"/>
    </xf>
    <xf numFmtId="0" fontId="29" fillId="11" borderId="22" xfId="0" applyFont="1" applyFill="1" applyBorder="1" applyAlignment="1">
      <alignment horizontal="left"/>
    </xf>
    <xf numFmtId="0" fontId="33" fillId="11" borderId="19" xfId="1" applyFont="1" applyFill="1" applyBorder="1" applyAlignment="1" applyProtection="1">
      <alignment horizontal="left"/>
    </xf>
    <xf numFmtId="0" fontId="33" fillId="11" borderId="12" xfId="1" applyFont="1" applyFill="1" applyBorder="1" applyAlignment="1" applyProtection="1">
      <alignment horizontal="left"/>
    </xf>
    <xf numFmtId="0" fontId="5" fillId="0" borderId="0" xfId="0" applyFont="1" applyAlignment="1"/>
    <xf numFmtId="0" fontId="2" fillId="0" borderId="37" xfId="0" applyFont="1" applyBorder="1" applyAlignment="1" applyProtection="1">
      <alignment horizontal="center" vertical="top" wrapText="1"/>
      <protection locked="0"/>
    </xf>
    <xf numFmtId="0" fontId="2" fillId="0" borderId="38"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6" fillId="0" borderId="37" xfId="0" applyFont="1" applyBorder="1" applyAlignment="1" applyProtection="1">
      <alignment horizontal="center" vertical="top" wrapText="1"/>
      <protection locked="0"/>
    </xf>
    <xf numFmtId="0" fontId="6" fillId="0" borderId="38" xfId="0" applyFont="1" applyBorder="1" applyAlignment="1" applyProtection="1">
      <alignment horizontal="center" vertical="top" wrapText="1"/>
      <protection locked="0"/>
    </xf>
    <xf numFmtId="0" fontId="6" fillId="0" borderId="21" xfId="0" applyFont="1" applyBorder="1" applyAlignment="1" applyProtection="1">
      <alignment horizontal="center" vertical="top" wrapText="1"/>
      <protection locked="0"/>
    </xf>
    <xf numFmtId="0" fontId="2" fillId="0" borderId="0" xfId="0" applyFont="1" applyAlignment="1"/>
    <xf numFmtId="0" fontId="13" fillId="0" borderId="46" xfId="0" applyFont="1" applyBorder="1" applyAlignment="1">
      <alignment horizontal="center"/>
    </xf>
    <xf numFmtId="0" fontId="13" fillId="0" borderId="22" xfId="0" applyFont="1" applyBorder="1" applyAlignment="1">
      <alignment horizontal="center"/>
    </xf>
    <xf numFmtId="0" fontId="13" fillId="0" borderId="87" xfId="0" applyFont="1" applyBorder="1" applyAlignment="1">
      <alignment horizontal="center"/>
    </xf>
    <xf numFmtId="0" fontId="13" fillId="0" borderId="83" xfId="0" applyFont="1" applyBorder="1" applyAlignment="1">
      <alignment horizontal="center"/>
    </xf>
    <xf numFmtId="0" fontId="13" fillId="0" borderId="84" xfId="0" applyFont="1" applyBorder="1" applyAlignment="1">
      <alignment horizontal="center"/>
    </xf>
    <xf numFmtId="0" fontId="13" fillId="0" borderId="82" xfId="0" applyFont="1" applyBorder="1" applyAlignment="1">
      <alignment horizontal="center"/>
    </xf>
    <xf numFmtId="0" fontId="13" fillId="0" borderId="58" xfId="0" applyFont="1" applyBorder="1" applyAlignment="1">
      <alignment horizontal="center"/>
    </xf>
    <xf numFmtId="0" fontId="13" fillId="0" borderId="81" xfId="0" applyFont="1" applyBorder="1" applyAlignment="1">
      <alignment horizontal="center"/>
    </xf>
    <xf numFmtId="0" fontId="3" fillId="0" borderId="19" xfId="0" applyFont="1" applyBorder="1" applyAlignment="1" applyProtection="1">
      <alignment vertical="top"/>
      <protection locked="0"/>
    </xf>
    <xf numFmtId="0" fontId="0" fillId="0" borderId="12" xfId="0" applyBorder="1" applyAlignment="1">
      <alignment vertical="top"/>
    </xf>
    <xf numFmtId="0" fontId="3" fillId="0" borderId="37" xfId="0" applyFont="1" applyBorder="1" applyAlignment="1" applyProtection="1">
      <alignment vertical="top"/>
      <protection locked="0"/>
    </xf>
    <xf numFmtId="0" fontId="0" fillId="0" borderId="21" xfId="0" applyBorder="1" applyAlignment="1"/>
    <xf numFmtId="0" fontId="8" fillId="0" borderId="18" xfId="0" applyFont="1" applyBorder="1" applyAlignment="1">
      <alignment horizontal="center"/>
    </xf>
    <xf numFmtId="0" fontId="8" fillId="0" borderId="0" xfId="0" applyFont="1" applyBorder="1" applyAlignment="1">
      <alignment horizontal="center"/>
    </xf>
    <xf numFmtId="0" fontId="8" fillId="0" borderId="47" xfId="0" applyFont="1" applyBorder="1" applyAlignment="1">
      <alignment horizontal="center"/>
    </xf>
    <xf numFmtId="0" fontId="9" fillId="0" borderId="18" xfId="0" applyFont="1"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0" fillId="0" borderId="47" xfId="0" applyBorder="1" applyAlignment="1">
      <alignment horizontal="center"/>
    </xf>
    <xf numFmtId="0" fontId="5" fillId="8" borderId="37" xfId="0" applyFont="1" applyFill="1" applyBorder="1" applyAlignment="1">
      <alignment horizontal="left" vertical="center" wrapText="1"/>
    </xf>
    <xf numFmtId="0" fontId="5" fillId="8" borderId="21" xfId="0" applyFont="1" applyFill="1" applyBorder="1" applyAlignment="1">
      <alignment horizontal="left"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0" fontId="66" fillId="26" borderId="0" xfId="0" applyFont="1" applyFill="1" applyAlignment="1" applyProtection="1">
      <alignment horizontal="center"/>
      <protection locked="0"/>
    </xf>
    <xf numFmtId="0" fontId="2" fillId="0" borderId="38"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 fillId="0" borderId="82" xfId="0" applyFont="1" applyBorder="1" applyAlignment="1" applyProtection="1">
      <alignment horizontal="left"/>
      <protection locked="0"/>
    </xf>
    <xf numFmtId="0" fontId="2" fillId="0" borderId="72" xfId="0" applyFont="1" applyBorder="1" applyAlignment="1" applyProtection="1">
      <alignment horizontal="left"/>
      <protection locked="0"/>
    </xf>
    <xf numFmtId="0" fontId="2" fillId="0" borderId="58" xfId="0" applyFont="1" applyBorder="1" applyAlignment="1" applyProtection="1">
      <alignment horizontal="left"/>
      <protection locked="0"/>
    </xf>
    <xf numFmtId="0" fontId="2" fillId="0" borderId="46"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22" xfId="0" applyFont="1" applyBorder="1" applyAlignment="1" applyProtection="1">
      <alignment horizontal="left"/>
      <protection locked="0"/>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5" fillId="15" borderId="73" xfId="0" applyFont="1" applyFill="1" applyBorder="1" applyAlignment="1" applyProtection="1">
      <alignment horizontal="center" vertical="center" wrapText="1"/>
      <protection locked="0"/>
    </xf>
    <xf numFmtId="0" fontId="5" fillId="15" borderId="81" xfId="0" applyFont="1" applyFill="1" applyBorder="1" applyAlignment="1" applyProtection="1">
      <alignment horizontal="center" vertical="center" wrapText="1"/>
      <protection locked="0"/>
    </xf>
    <xf numFmtId="0" fontId="6" fillId="0" borderId="88" xfId="0" applyFont="1" applyBorder="1" applyAlignment="1" applyProtection="1">
      <alignment horizontal="left" vertical="top" wrapText="1"/>
      <protection locked="0"/>
    </xf>
    <xf numFmtId="0" fontId="5" fillId="7" borderId="73" xfId="0" applyFont="1" applyFill="1" applyBorder="1" applyAlignment="1" applyProtection="1">
      <alignment horizontal="center" vertical="center" wrapText="1"/>
      <protection locked="0"/>
    </xf>
    <xf numFmtId="0" fontId="5" fillId="7" borderId="81" xfId="0" applyFont="1" applyFill="1" applyBorder="1" applyAlignment="1" applyProtection="1">
      <alignment horizontal="center" vertical="center" wrapText="1"/>
      <protection locked="0"/>
    </xf>
    <xf numFmtId="0" fontId="34" fillId="0" borderId="53" xfId="0" applyFont="1" applyBorder="1" applyAlignment="1" applyProtection="1">
      <alignment horizontal="center"/>
      <protection locked="0"/>
    </xf>
    <xf numFmtId="0" fontId="34" fillId="0" borderId="71" xfId="0" applyFont="1" applyBorder="1" applyAlignment="1" applyProtection="1">
      <alignment horizontal="center"/>
      <protection locked="0"/>
    </xf>
    <xf numFmtId="0" fontId="2" fillId="0" borderId="37"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center"/>
    </xf>
    <xf numFmtId="0" fontId="55" fillId="0" borderId="0" xfId="0" applyFont="1"/>
  </cellXfs>
  <cellStyles count="4">
    <cellStyle name="Hyperlink" xfId="1" builtinId="8"/>
    <cellStyle name="Prozent" xfId="2" builtinId="5"/>
    <cellStyle name="Standard" xfId="0" builtinId="0"/>
    <cellStyle name="Standard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ingo.heber@smul.sachsen.de" TargetMode="Externa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zoomScaleNormal="100" workbookViewId="0">
      <selection activeCell="A15" sqref="A15"/>
    </sheetView>
  </sheetViews>
  <sheetFormatPr baseColWidth="10" defaultRowHeight="13.2" x14ac:dyDescent="0.25"/>
  <sheetData>
    <row r="1" spans="1:2" x14ac:dyDescent="0.25">
      <c r="A1" s="759" t="s">
        <v>519</v>
      </c>
    </row>
    <row r="3" spans="1:2" x14ac:dyDescent="0.25">
      <c r="A3" s="625" t="s">
        <v>524</v>
      </c>
      <c r="B3" t="s">
        <v>8</v>
      </c>
    </row>
    <row r="4" spans="1:2" x14ac:dyDescent="0.25">
      <c r="A4" s="625" t="s">
        <v>520</v>
      </c>
      <c r="B4" t="s">
        <v>521</v>
      </c>
    </row>
    <row r="5" spans="1:2" x14ac:dyDescent="0.25">
      <c r="A5" s="625" t="s">
        <v>522</v>
      </c>
      <c r="B5" t="s">
        <v>523</v>
      </c>
    </row>
    <row r="6" spans="1:2" x14ac:dyDescent="0.25">
      <c r="A6" s="625" t="s">
        <v>525</v>
      </c>
      <c r="B6" t="s">
        <v>531</v>
      </c>
    </row>
    <row r="7" spans="1:2" x14ac:dyDescent="0.25">
      <c r="A7" s="625" t="s">
        <v>526</v>
      </c>
      <c r="B7" t="s">
        <v>532</v>
      </c>
    </row>
    <row r="8" spans="1:2" x14ac:dyDescent="0.25">
      <c r="A8" s="625" t="s">
        <v>527</v>
      </c>
      <c r="B8" t="s">
        <v>533</v>
      </c>
    </row>
    <row r="9" spans="1:2" x14ac:dyDescent="0.25">
      <c r="A9" s="625" t="s">
        <v>528</v>
      </c>
      <c r="B9" t="s">
        <v>534</v>
      </c>
    </row>
    <row r="10" spans="1:2" x14ac:dyDescent="0.25">
      <c r="A10" s="625" t="s">
        <v>529</v>
      </c>
      <c r="B10" t="s">
        <v>535</v>
      </c>
    </row>
    <row r="11" spans="1:2" x14ac:dyDescent="0.25">
      <c r="A11" s="625" t="s">
        <v>530</v>
      </c>
      <c r="B11" t="s">
        <v>536</v>
      </c>
    </row>
    <row r="12" spans="1:2" x14ac:dyDescent="0.25">
      <c r="A12" s="625" t="s">
        <v>506</v>
      </c>
      <c r="B12" t="s">
        <v>537</v>
      </c>
    </row>
  </sheetData>
  <hyperlinks>
    <hyperlink ref="A4" location="'S1'!A1" display="S1"/>
    <hyperlink ref="A5" location="'S2'!A1" display="S2"/>
    <hyperlink ref="A3" location="Erläuterung!A1" display="S0"/>
    <hyperlink ref="A6" location="'S3'!A1" display="S3"/>
    <hyperlink ref="A7" location="'S4'!A1" display="S4"/>
    <hyperlink ref="A8" location="'S5'!A1" display="S5"/>
    <hyperlink ref="A9" location="'S6'!A1" display="S6"/>
    <hyperlink ref="A10" location="'S7'!A1" display="S7"/>
    <hyperlink ref="A11" location="'S8'!A1" display="S8"/>
    <hyperlink ref="A12" location="Erg_mv!A1" display="Erg_mv"/>
  </hyperlinks>
  <pageMargins left="0.7" right="0.7" top="0.78740157499999996" bottom="0.78740157499999996" header="0.3" footer="0.3"/>
  <pageSetup paperSize="9" orientation="portrait" verticalDpi="0" r:id="rId1"/>
  <headerFooter>
    <oddHeader xml:space="preserve">&amp;CDatenblätter&amp;RSeite&amp;P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workbookViewId="0"/>
  </sheetViews>
  <sheetFormatPr baseColWidth="10" defaultColWidth="8.88671875" defaultRowHeight="13.2" x14ac:dyDescent="0.25"/>
  <cols>
    <col min="1" max="1" width="10.109375" style="1" customWidth="1"/>
    <col min="2" max="2" width="35.44140625" style="1" customWidth="1"/>
    <col min="3" max="3" width="11.6640625" style="1" customWidth="1"/>
    <col min="4" max="4" width="9.5546875" style="23" customWidth="1"/>
    <col min="5" max="6" width="8.88671875" style="1" customWidth="1"/>
    <col min="7" max="7" width="9.5546875" style="1" customWidth="1"/>
    <col min="8" max="8" width="10.44140625" style="23" customWidth="1"/>
    <col min="9" max="10" width="8.88671875" style="1" customWidth="1"/>
    <col min="11" max="11" width="9.33203125" style="1" customWidth="1"/>
    <col min="12" max="12" width="8.88671875" style="1" customWidth="1"/>
    <col min="13" max="16384" width="8.88671875" style="1"/>
  </cols>
  <sheetData>
    <row r="1" spans="1:12" s="12" customFormat="1" x14ac:dyDescent="0.25">
      <c r="A1" s="12" t="s">
        <v>419</v>
      </c>
      <c r="D1" s="307"/>
      <c r="H1" s="307"/>
    </row>
    <row r="2" spans="1:12" x14ac:dyDescent="0.25">
      <c r="A2" s="471"/>
    </row>
    <row r="3" spans="1:12" s="58" customFormat="1" ht="26.4" x14ac:dyDescent="0.25">
      <c r="A3" s="308" t="s">
        <v>210</v>
      </c>
      <c r="B3" s="308"/>
      <c r="C3" s="308" t="s">
        <v>139</v>
      </c>
      <c r="D3" s="308" t="s">
        <v>157</v>
      </c>
      <c r="E3" s="308" t="s">
        <v>158</v>
      </c>
      <c r="F3" s="309" t="s">
        <v>159</v>
      </c>
      <c r="G3" s="308" t="s">
        <v>160</v>
      </c>
      <c r="H3" s="308" t="s">
        <v>157</v>
      </c>
      <c r="I3" s="308" t="s">
        <v>220</v>
      </c>
      <c r="J3" s="308" t="s">
        <v>218</v>
      </c>
      <c r="K3" s="308" t="s">
        <v>219</v>
      </c>
    </row>
    <row r="4" spans="1:12" s="11" customFormat="1" x14ac:dyDescent="0.25">
      <c r="A4" s="310" t="s">
        <v>161</v>
      </c>
      <c r="B4" s="311" t="s">
        <v>331</v>
      </c>
      <c r="C4" s="312"/>
      <c r="D4" s="310"/>
      <c r="E4" s="312"/>
      <c r="F4" s="311"/>
      <c r="G4" s="311"/>
      <c r="H4" s="310"/>
      <c r="I4" s="311"/>
      <c r="J4" s="311"/>
      <c r="K4" s="311"/>
    </row>
    <row r="5" spans="1:12" x14ac:dyDescent="0.25">
      <c r="A5" s="313">
        <v>2351</v>
      </c>
      <c r="B5" s="314" t="s">
        <v>203</v>
      </c>
      <c r="C5" s="478"/>
      <c r="D5" s="315" t="s">
        <v>167</v>
      </c>
      <c r="E5" s="553">
        <v>0</v>
      </c>
      <c r="F5" s="648">
        <f>C5*E5</f>
        <v>0</v>
      </c>
      <c r="G5" s="648">
        <f t="shared" ref="G5:G47" si="0">C5-F5</f>
        <v>0</v>
      </c>
      <c r="H5" s="315" t="s">
        <v>175</v>
      </c>
      <c r="I5" s="316">
        <f>Erg_mv!$L$3</f>
        <v>0</v>
      </c>
      <c r="J5" s="648">
        <f t="shared" ref="J5:J47" si="1">G5*I5</f>
        <v>0</v>
      </c>
      <c r="K5" s="648">
        <f t="shared" ref="K5:K47" si="2">G5-J5</f>
        <v>0</v>
      </c>
      <c r="L5" s="89"/>
    </row>
    <row r="6" spans="1:12" x14ac:dyDescent="0.25">
      <c r="A6" s="313">
        <v>2352</v>
      </c>
      <c r="B6" s="314" t="s">
        <v>204</v>
      </c>
      <c r="C6" s="478"/>
      <c r="D6" s="315" t="s">
        <v>167</v>
      </c>
      <c r="E6" s="553">
        <v>0</v>
      </c>
      <c r="F6" s="648">
        <f t="shared" ref="F6:F47" si="3">C6*E6</f>
        <v>0</v>
      </c>
      <c r="G6" s="648">
        <f t="shared" si="0"/>
        <v>0</v>
      </c>
      <c r="H6" s="315" t="s">
        <v>175</v>
      </c>
      <c r="I6" s="316">
        <f>Erg_mv!$L$3</f>
        <v>0</v>
      </c>
      <c r="J6" s="648">
        <f t="shared" si="1"/>
        <v>0</v>
      </c>
      <c r="K6" s="648">
        <f t="shared" si="2"/>
        <v>0</v>
      </c>
      <c r="L6" s="89"/>
    </row>
    <row r="7" spans="1:12" x14ac:dyDescent="0.25">
      <c r="A7" s="313">
        <v>2353</v>
      </c>
      <c r="B7" s="314" t="s">
        <v>205</v>
      </c>
      <c r="C7" s="478"/>
      <c r="D7" s="317" t="s">
        <v>178</v>
      </c>
      <c r="E7" s="554">
        <f>'S7'!F22</f>
        <v>1</v>
      </c>
      <c r="F7" s="648">
        <f t="shared" si="3"/>
        <v>0</v>
      </c>
      <c r="G7" s="648">
        <f t="shared" si="0"/>
        <v>0</v>
      </c>
      <c r="H7" s="315" t="s">
        <v>175</v>
      </c>
      <c r="I7" s="316">
        <f>Erg_mv!$L$3</f>
        <v>0</v>
      </c>
      <c r="J7" s="648">
        <f t="shared" si="1"/>
        <v>0</v>
      </c>
      <c r="K7" s="648">
        <f t="shared" si="2"/>
        <v>0</v>
      </c>
      <c r="L7" s="367"/>
    </row>
    <row r="8" spans="1:12" x14ac:dyDescent="0.25">
      <c r="A8" s="313">
        <v>2354</v>
      </c>
      <c r="B8" s="314" t="s">
        <v>206</v>
      </c>
      <c r="C8" s="478"/>
      <c r="D8" s="315" t="s">
        <v>167</v>
      </c>
      <c r="E8" s="553">
        <v>0</v>
      </c>
      <c r="F8" s="648">
        <f t="shared" si="3"/>
        <v>0</v>
      </c>
      <c r="G8" s="648">
        <f t="shared" si="0"/>
        <v>0</v>
      </c>
      <c r="H8" s="315" t="s">
        <v>168</v>
      </c>
      <c r="I8" s="32">
        <v>0</v>
      </c>
      <c r="J8" s="648">
        <f t="shared" si="1"/>
        <v>0</v>
      </c>
      <c r="K8" s="648">
        <f t="shared" si="2"/>
        <v>0</v>
      </c>
      <c r="L8" s="89"/>
    </row>
    <row r="9" spans="1:12" x14ac:dyDescent="0.25">
      <c r="A9" s="582">
        <v>2355</v>
      </c>
      <c r="B9" s="314" t="s">
        <v>207</v>
      </c>
      <c r="C9" s="478"/>
      <c r="D9" s="315" t="s">
        <v>167</v>
      </c>
      <c r="E9" s="553">
        <v>0</v>
      </c>
      <c r="F9" s="648">
        <f t="shared" si="3"/>
        <v>0</v>
      </c>
      <c r="G9" s="648">
        <f t="shared" si="0"/>
        <v>0</v>
      </c>
      <c r="H9" s="315" t="s">
        <v>168</v>
      </c>
      <c r="I9" s="32">
        <v>0</v>
      </c>
      <c r="J9" s="648">
        <f t="shared" si="1"/>
        <v>0</v>
      </c>
      <c r="K9" s="648">
        <f t="shared" si="2"/>
        <v>0</v>
      </c>
      <c r="L9" s="89"/>
    </row>
    <row r="10" spans="1:12" x14ac:dyDescent="0.25">
      <c r="A10" s="313">
        <v>2357</v>
      </c>
      <c r="B10" s="314" t="s">
        <v>208</v>
      </c>
      <c r="C10" s="478"/>
      <c r="D10" s="315" t="s">
        <v>163</v>
      </c>
      <c r="E10" s="554">
        <f>'S7'!F32</f>
        <v>0.66678743961352671</v>
      </c>
      <c r="F10" s="648">
        <f t="shared" si="3"/>
        <v>0</v>
      </c>
      <c r="G10" s="648">
        <f t="shared" si="0"/>
        <v>0</v>
      </c>
      <c r="H10" s="315" t="s">
        <v>164</v>
      </c>
      <c r="I10" s="316">
        <f>Erg_mv!$L$3</f>
        <v>0</v>
      </c>
      <c r="J10" s="648">
        <f t="shared" si="1"/>
        <v>0</v>
      </c>
      <c r="K10" s="648">
        <f t="shared" si="2"/>
        <v>0</v>
      </c>
      <c r="L10" s="89"/>
    </row>
    <row r="11" spans="1:12" x14ac:dyDescent="0.25">
      <c r="A11" s="313">
        <v>2358</v>
      </c>
      <c r="B11" s="314" t="s">
        <v>162</v>
      </c>
      <c r="C11" s="478"/>
      <c r="D11" s="315" t="s">
        <v>163</v>
      </c>
      <c r="E11" s="554">
        <f>'S7'!F32</f>
        <v>0.66678743961352671</v>
      </c>
      <c r="F11" s="648">
        <f t="shared" si="3"/>
        <v>0</v>
      </c>
      <c r="G11" s="648">
        <f t="shared" si="0"/>
        <v>0</v>
      </c>
      <c r="H11" s="315" t="s">
        <v>164</v>
      </c>
      <c r="I11" s="316">
        <f>Erg_mv!$L$3</f>
        <v>0</v>
      </c>
      <c r="J11" s="648">
        <f t="shared" si="1"/>
        <v>0</v>
      </c>
      <c r="K11" s="648">
        <f t="shared" si="2"/>
        <v>0</v>
      </c>
      <c r="L11" s="89"/>
    </row>
    <row r="12" spans="1:12" x14ac:dyDescent="0.25">
      <c r="A12" s="313">
        <v>2359</v>
      </c>
      <c r="B12" s="314" t="s">
        <v>165</v>
      </c>
      <c r="C12" s="478"/>
      <c r="D12" s="315" t="s">
        <v>163</v>
      </c>
      <c r="E12" s="554">
        <f>'S7'!F32</f>
        <v>0.66678743961352671</v>
      </c>
      <c r="F12" s="648">
        <f t="shared" si="3"/>
        <v>0</v>
      </c>
      <c r="G12" s="648">
        <f t="shared" si="0"/>
        <v>0</v>
      </c>
      <c r="H12" s="315" t="s">
        <v>164</v>
      </c>
      <c r="I12" s="316">
        <f>Erg_mv!$L$3</f>
        <v>0</v>
      </c>
      <c r="J12" s="648">
        <f t="shared" si="1"/>
        <v>0</v>
      </c>
      <c r="K12" s="648">
        <f t="shared" si="2"/>
        <v>0</v>
      </c>
      <c r="L12" s="89"/>
    </row>
    <row r="13" spans="1:12" ht="13.8" thickBot="1" x14ac:dyDescent="0.3">
      <c r="A13" s="313">
        <v>2360</v>
      </c>
      <c r="B13" s="314" t="s">
        <v>202</v>
      </c>
      <c r="C13" s="478"/>
      <c r="D13" s="315" t="s">
        <v>163</v>
      </c>
      <c r="E13" s="554">
        <f>'S7'!F32</f>
        <v>0.66678743961352671</v>
      </c>
      <c r="F13" s="648">
        <f t="shared" si="3"/>
        <v>0</v>
      </c>
      <c r="G13" s="648">
        <f t="shared" si="0"/>
        <v>0</v>
      </c>
      <c r="H13" s="315" t="s">
        <v>164</v>
      </c>
      <c r="I13" s="316">
        <f>Erg_mv!$L$3</f>
        <v>0</v>
      </c>
      <c r="J13" s="648">
        <f t="shared" si="1"/>
        <v>0</v>
      </c>
      <c r="K13" s="648">
        <f t="shared" si="2"/>
        <v>0</v>
      </c>
      <c r="L13" s="89"/>
    </row>
    <row r="14" spans="1:12" ht="13.8" thickBot="1" x14ac:dyDescent="0.3">
      <c r="A14" s="368">
        <v>2361</v>
      </c>
      <c r="B14" s="465" t="s">
        <v>465</v>
      </c>
      <c r="C14" s="480"/>
      <c r="D14" s="342" t="s">
        <v>167</v>
      </c>
      <c r="E14" s="553"/>
      <c r="F14" s="581"/>
      <c r="G14" s="581"/>
      <c r="H14" s="315"/>
      <c r="I14" s="316"/>
      <c r="J14" s="581"/>
      <c r="K14" s="581"/>
      <c r="L14" s="304" t="s">
        <v>212</v>
      </c>
    </row>
    <row r="15" spans="1:12" ht="13.8" thickBot="1" x14ac:dyDescent="0.3">
      <c r="A15" s="368">
        <v>2362</v>
      </c>
      <c r="B15" s="465" t="s">
        <v>466</v>
      </c>
      <c r="C15" s="480"/>
      <c r="D15" s="342" t="s">
        <v>167</v>
      </c>
      <c r="E15" s="553"/>
      <c r="F15" s="581"/>
      <c r="G15" s="581"/>
      <c r="H15" s="315"/>
      <c r="I15" s="316"/>
      <c r="J15" s="581"/>
      <c r="K15" s="581"/>
      <c r="L15" s="304" t="s">
        <v>212</v>
      </c>
    </row>
    <row r="16" spans="1:12" x14ac:dyDescent="0.25">
      <c r="A16" s="313">
        <v>2364</v>
      </c>
      <c r="B16" s="314" t="s">
        <v>166</v>
      </c>
      <c r="C16" s="478"/>
      <c r="D16" s="315" t="s">
        <v>167</v>
      </c>
      <c r="E16" s="553">
        <v>0</v>
      </c>
      <c r="F16" s="648">
        <f t="shared" si="3"/>
        <v>0</v>
      </c>
      <c r="G16" s="648">
        <f t="shared" si="0"/>
        <v>0</v>
      </c>
      <c r="H16" s="315" t="s">
        <v>168</v>
      </c>
      <c r="I16" s="32">
        <v>0</v>
      </c>
      <c r="J16" s="648">
        <f t="shared" si="1"/>
        <v>0</v>
      </c>
      <c r="K16" s="648">
        <f t="shared" si="2"/>
        <v>0</v>
      </c>
      <c r="L16" s="89"/>
    </row>
    <row r="17" spans="1:12" x14ac:dyDescent="0.25">
      <c r="A17" s="313">
        <v>2365</v>
      </c>
      <c r="B17" s="314" t="s">
        <v>169</v>
      </c>
      <c r="C17" s="478"/>
      <c r="D17" s="315" t="s">
        <v>167</v>
      </c>
      <c r="E17" s="553">
        <v>0</v>
      </c>
      <c r="F17" s="648">
        <f t="shared" si="3"/>
        <v>0</v>
      </c>
      <c r="G17" s="648">
        <f t="shared" si="0"/>
        <v>0</v>
      </c>
      <c r="H17" s="315" t="s">
        <v>168</v>
      </c>
      <c r="I17" s="32">
        <v>0</v>
      </c>
      <c r="J17" s="648">
        <f t="shared" si="1"/>
        <v>0</v>
      </c>
      <c r="K17" s="648">
        <f t="shared" si="2"/>
        <v>0</v>
      </c>
      <c r="L17" s="89"/>
    </row>
    <row r="18" spans="1:12" x14ac:dyDescent="0.25">
      <c r="A18" s="313">
        <v>2366</v>
      </c>
      <c r="B18" s="314" t="s">
        <v>170</v>
      </c>
      <c r="C18" s="478"/>
      <c r="D18" s="315" t="s">
        <v>163</v>
      </c>
      <c r="E18" s="554">
        <f>'S7'!F32</f>
        <v>0.66678743961352671</v>
      </c>
      <c r="F18" s="648">
        <f t="shared" si="3"/>
        <v>0</v>
      </c>
      <c r="G18" s="648">
        <f t="shared" si="0"/>
        <v>0</v>
      </c>
      <c r="H18" s="315" t="s">
        <v>164</v>
      </c>
      <c r="I18" s="316">
        <f>Erg_mv!$L$3</f>
        <v>0</v>
      </c>
      <c r="J18" s="648">
        <f t="shared" si="1"/>
        <v>0</v>
      </c>
      <c r="K18" s="648">
        <f t="shared" si="2"/>
        <v>0</v>
      </c>
      <c r="L18" s="89"/>
    </row>
    <row r="19" spans="1:12" x14ac:dyDescent="0.25">
      <c r="A19" s="313">
        <v>2367</v>
      </c>
      <c r="B19" s="314" t="s">
        <v>171</v>
      </c>
      <c r="C19" s="478"/>
      <c r="D19" s="315" t="s">
        <v>163</v>
      </c>
      <c r="E19" s="554">
        <f>'S7'!F32</f>
        <v>0.66678743961352671</v>
      </c>
      <c r="F19" s="648">
        <f t="shared" si="3"/>
        <v>0</v>
      </c>
      <c r="G19" s="648">
        <f t="shared" si="0"/>
        <v>0</v>
      </c>
      <c r="H19" s="315" t="s">
        <v>164</v>
      </c>
      <c r="I19" s="316">
        <f>Erg_mv!$L$3</f>
        <v>0</v>
      </c>
      <c r="J19" s="648">
        <f t="shared" si="1"/>
        <v>0</v>
      </c>
      <c r="K19" s="648">
        <f t="shared" si="2"/>
        <v>0</v>
      </c>
      <c r="L19" s="367"/>
    </row>
    <row r="20" spans="1:12" x14ac:dyDescent="0.25">
      <c r="A20" s="313">
        <v>2368</v>
      </c>
      <c r="B20" s="314" t="s">
        <v>173</v>
      </c>
      <c r="C20" s="478"/>
      <c r="D20" s="315" t="s">
        <v>163</v>
      </c>
      <c r="E20" s="554">
        <f>'S7'!F32</f>
        <v>0.66678743961352671</v>
      </c>
      <c r="F20" s="648">
        <f t="shared" si="3"/>
        <v>0</v>
      </c>
      <c r="G20" s="648">
        <f t="shared" si="0"/>
        <v>0</v>
      </c>
      <c r="H20" s="315" t="s">
        <v>164</v>
      </c>
      <c r="I20" s="316">
        <f>Erg_mv!$L$3</f>
        <v>0</v>
      </c>
      <c r="J20" s="648">
        <f t="shared" si="1"/>
        <v>0</v>
      </c>
      <c r="K20" s="648">
        <f t="shared" si="2"/>
        <v>0</v>
      </c>
      <c r="L20" s="89"/>
    </row>
    <row r="21" spans="1:12" x14ac:dyDescent="0.25">
      <c r="A21" s="313">
        <v>2371</v>
      </c>
      <c r="B21" s="314" t="s">
        <v>174</v>
      </c>
      <c r="C21" s="478"/>
      <c r="D21" s="315" t="s">
        <v>167</v>
      </c>
      <c r="E21" s="553">
        <v>0</v>
      </c>
      <c r="F21" s="648">
        <f t="shared" si="3"/>
        <v>0</v>
      </c>
      <c r="G21" s="648">
        <f t="shared" si="0"/>
        <v>0</v>
      </c>
      <c r="H21" s="315" t="s">
        <v>175</v>
      </c>
      <c r="I21" s="316">
        <f>Erg_mv!$L$3</f>
        <v>0</v>
      </c>
      <c r="J21" s="648">
        <f t="shared" si="1"/>
        <v>0</v>
      </c>
      <c r="K21" s="648">
        <f t="shared" si="2"/>
        <v>0</v>
      </c>
      <c r="L21" s="89"/>
    </row>
    <row r="22" spans="1:12" x14ac:dyDescent="0.25">
      <c r="A22" s="313">
        <v>2372</v>
      </c>
      <c r="B22" s="314" t="s">
        <v>176</v>
      </c>
      <c r="C22" s="478"/>
      <c r="D22" s="315" t="s">
        <v>167</v>
      </c>
      <c r="E22" s="553">
        <v>0</v>
      </c>
      <c r="F22" s="648">
        <f t="shared" si="3"/>
        <v>0</v>
      </c>
      <c r="G22" s="648">
        <f t="shared" si="0"/>
        <v>0</v>
      </c>
      <c r="H22" s="315" t="s">
        <v>175</v>
      </c>
      <c r="I22" s="316">
        <f>Erg_mv!$L$3</f>
        <v>0</v>
      </c>
      <c r="J22" s="648">
        <f t="shared" si="1"/>
        <v>0</v>
      </c>
      <c r="K22" s="648">
        <f t="shared" si="2"/>
        <v>0</v>
      </c>
      <c r="L22" s="89"/>
    </row>
    <row r="23" spans="1:12" x14ac:dyDescent="0.25">
      <c r="A23" s="313">
        <v>2373</v>
      </c>
      <c r="B23" s="314" t="s">
        <v>177</v>
      </c>
      <c r="C23" s="478"/>
      <c r="D23" s="317" t="s">
        <v>178</v>
      </c>
      <c r="E23" s="554">
        <f>'S7'!F22</f>
        <v>1</v>
      </c>
      <c r="F23" s="648">
        <f t="shared" si="3"/>
        <v>0</v>
      </c>
      <c r="G23" s="648">
        <f t="shared" si="0"/>
        <v>0</v>
      </c>
      <c r="H23" s="315" t="s">
        <v>175</v>
      </c>
      <c r="I23" s="316">
        <f>Erg_mv!$L$3</f>
        <v>0</v>
      </c>
      <c r="J23" s="648">
        <f t="shared" si="1"/>
        <v>0</v>
      </c>
      <c r="K23" s="648">
        <f t="shared" si="2"/>
        <v>0</v>
      </c>
      <c r="L23" s="89"/>
    </row>
    <row r="24" spans="1:12" x14ac:dyDescent="0.25">
      <c r="A24" s="313">
        <v>2374</v>
      </c>
      <c r="B24" s="314" t="s">
        <v>179</v>
      </c>
      <c r="C24" s="478"/>
      <c r="D24" s="315" t="s">
        <v>167</v>
      </c>
      <c r="E24" s="553">
        <v>0</v>
      </c>
      <c r="F24" s="648">
        <f t="shared" si="3"/>
        <v>0</v>
      </c>
      <c r="G24" s="648">
        <f t="shared" si="0"/>
        <v>0</v>
      </c>
      <c r="H24" s="315" t="s">
        <v>168</v>
      </c>
      <c r="I24" s="32">
        <v>0</v>
      </c>
      <c r="J24" s="648">
        <f t="shared" si="1"/>
        <v>0</v>
      </c>
      <c r="K24" s="648">
        <f t="shared" si="2"/>
        <v>0</v>
      </c>
      <c r="L24" s="89"/>
    </row>
    <row r="25" spans="1:12" x14ac:dyDescent="0.25">
      <c r="A25" s="313">
        <v>2375</v>
      </c>
      <c r="B25" s="314" t="s">
        <v>180</v>
      </c>
      <c r="C25" s="478"/>
      <c r="D25" s="315" t="s">
        <v>167</v>
      </c>
      <c r="E25" s="553">
        <v>0</v>
      </c>
      <c r="F25" s="648">
        <f t="shared" si="3"/>
        <v>0</v>
      </c>
      <c r="G25" s="648">
        <f t="shared" si="0"/>
        <v>0</v>
      </c>
      <c r="H25" s="315" t="s">
        <v>168</v>
      </c>
      <c r="I25" s="32">
        <v>0</v>
      </c>
      <c r="J25" s="648">
        <f t="shared" si="1"/>
        <v>0</v>
      </c>
      <c r="K25" s="648">
        <f t="shared" si="2"/>
        <v>0</v>
      </c>
      <c r="L25" s="89"/>
    </row>
    <row r="26" spans="1:12" ht="13.8" thickBot="1" x14ac:dyDescent="0.3">
      <c r="A26" s="313">
        <v>2377</v>
      </c>
      <c r="B26" s="314" t="s">
        <v>181</v>
      </c>
      <c r="C26" s="479"/>
      <c r="D26" s="315" t="s">
        <v>163</v>
      </c>
      <c r="E26" s="554">
        <f>'S7'!F32</f>
        <v>0.66678743961352671</v>
      </c>
      <c r="F26" s="648">
        <f t="shared" si="3"/>
        <v>0</v>
      </c>
      <c r="G26" s="648">
        <f t="shared" si="0"/>
        <v>0</v>
      </c>
      <c r="H26" s="315" t="s">
        <v>164</v>
      </c>
      <c r="I26" s="316">
        <f>Erg_mv!$L$3</f>
        <v>0</v>
      </c>
      <c r="J26" s="648">
        <f t="shared" si="1"/>
        <v>0</v>
      </c>
      <c r="K26" s="648">
        <f t="shared" si="2"/>
        <v>0</v>
      </c>
      <c r="L26" s="89"/>
    </row>
    <row r="27" spans="1:12" ht="13.8" thickBot="1" x14ac:dyDescent="0.3">
      <c r="A27" s="368">
        <v>2380</v>
      </c>
      <c r="B27" s="465" t="s">
        <v>182</v>
      </c>
      <c r="C27" s="480"/>
      <c r="D27" s="342" t="s">
        <v>73</v>
      </c>
      <c r="E27" s="554">
        <v>0</v>
      </c>
      <c r="F27" s="648">
        <f t="shared" si="3"/>
        <v>0</v>
      </c>
      <c r="G27" s="648">
        <f t="shared" si="0"/>
        <v>0</v>
      </c>
      <c r="H27" s="315" t="s">
        <v>164</v>
      </c>
      <c r="I27" s="316">
        <f>Erg_mv!$L$3</f>
        <v>0</v>
      </c>
      <c r="J27" s="648">
        <f t="shared" si="1"/>
        <v>0</v>
      </c>
      <c r="K27" s="648">
        <f t="shared" si="2"/>
        <v>0</v>
      </c>
      <c r="L27" s="89"/>
    </row>
    <row r="28" spans="1:12" x14ac:dyDescent="0.25">
      <c r="A28" s="313">
        <v>2381</v>
      </c>
      <c r="B28" s="314" t="s">
        <v>183</v>
      </c>
      <c r="C28" s="481"/>
      <c r="D28" s="315" t="s">
        <v>364</v>
      </c>
      <c r="E28" s="554">
        <f>('S7'!F16+'S7'!F21)/2</f>
        <v>0.78210000000000002</v>
      </c>
      <c r="F28" s="648">
        <f t="shared" si="3"/>
        <v>0</v>
      </c>
      <c r="G28" s="648">
        <f t="shared" si="0"/>
        <v>0</v>
      </c>
      <c r="H28" s="315" t="s">
        <v>164</v>
      </c>
      <c r="I28" s="316">
        <f>Erg_mv!$L$3</f>
        <v>0</v>
      </c>
      <c r="J28" s="648">
        <f t="shared" si="1"/>
        <v>0</v>
      </c>
      <c r="K28" s="648">
        <f t="shared" si="2"/>
        <v>0</v>
      </c>
      <c r="L28" s="89"/>
    </row>
    <row r="29" spans="1:12" x14ac:dyDescent="0.25">
      <c r="A29" s="313">
        <v>2382</v>
      </c>
      <c r="B29" s="314" t="s">
        <v>184</v>
      </c>
      <c r="C29" s="478"/>
      <c r="D29" s="315" t="s">
        <v>364</v>
      </c>
      <c r="E29" s="554">
        <f>('S7'!F16+'S7'!F21)/2</f>
        <v>0.78210000000000002</v>
      </c>
      <c r="F29" s="648">
        <f t="shared" si="3"/>
        <v>0</v>
      </c>
      <c r="G29" s="648">
        <f t="shared" si="0"/>
        <v>0</v>
      </c>
      <c r="H29" s="315" t="s">
        <v>164</v>
      </c>
      <c r="I29" s="316">
        <f>Erg_mv!$L$3</f>
        <v>0</v>
      </c>
      <c r="J29" s="648">
        <f t="shared" si="1"/>
        <v>0</v>
      </c>
      <c r="K29" s="648">
        <f t="shared" si="2"/>
        <v>0</v>
      </c>
      <c r="L29" s="89"/>
    </row>
    <row r="30" spans="1:12" x14ac:dyDescent="0.25">
      <c r="A30" s="313">
        <v>2383</v>
      </c>
      <c r="B30" s="314" t="s">
        <v>185</v>
      </c>
      <c r="C30" s="478"/>
      <c r="D30" s="315" t="s">
        <v>364</v>
      </c>
      <c r="E30" s="554">
        <f>('S7'!F16+'S7'!F21)/2</f>
        <v>0.78210000000000002</v>
      </c>
      <c r="F30" s="648">
        <f t="shared" si="3"/>
        <v>0</v>
      </c>
      <c r="G30" s="648">
        <f t="shared" si="0"/>
        <v>0</v>
      </c>
      <c r="H30" s="315" t="s">
        <v>164</v>
      </c>
      <c r="I30" s="316">
        <f>Erg_mv!$L$3</f>
        <v>0</v>
      </c>
      <c r="J30" s="648">
        <f t="shared" si="1"/>
        <v>0</v>
      </c>
      <c r="K30" s="648">
        <f t="shared" si="2"/>
        <v>0</v>
      </c>
      <c r="L30" s="89"/>
    </row>
    <row r="31" spans="1:12" ht="13.8" thickBot="1" x14ac:dyDescent="0.3">
      <c r="A31" s="313">
        <v>2384</v>
      </c>
      <c r="B31" s="314" t="s">
        <v>186</v>
      </c>
      <c r="C31" s="479"/>
      <c r="D31" s="315" t="s">
        <v>163</v>
      </c>
      <c r="E31" s="554">
        <f>('S7'!F16+'S7'!F21)/2</f>
        <v>0.78210000000000002</v>
      </c>
      <c r="F31" s="648">
        <f t="shared" si="3"/>
        <v>0</v>
      </c>
      <c r="G31" s="648">
        <f t="shared" si="0"/>
        <v>0</v>
      </c>
      <c r="H31" s="315" t="s">
        <v>164</v>
      </c>
      <c r="I31" s="316">
        <f>Erg_mv!$L$3</f>
        <v>0</v>
      </c>
      <c r="J31" s="648">
        <f t="shared" si="1"/>
        <v>0</v>
      </c>
      <c r="K31" s="648">
        <f t="shared" si="2"/>
        <v>0</v>
      </c>
      <c r="L31" s="89"/>
    </row>
    <row r="32" spans="1:12" ht="13.8" thickBot="1" x14ac:dyDescent="0.3">
      <c r="A32" s="368">
        <v>2385</v>
      </c>
      <c r="B32" s="465" t="s">
        <v>187</v>
      </c>
      <c r="C32" s="480"/>
      <c r="D32" s="342" t="s">
        <v>381</v>
      </c>
      <c r="E32" s="554">
        <f>'S7'!F11</f>
        <v>0.67220000000000002</v>
      </c>
      <c r="F32" s="648">
        <f t="shared" si="3"/>
        <v>0</v>
      </c>
      <c r="G32" s="648">
        <f t="shared" si="0"/>
        <v>0</v>
      </c>
      <c r="H32" s="315" t="s">
        <v>164</v>
      </c>
      <c r="I32" s="316">
        <f>Erg_mv!$L$3</f>
        <v>0</v>
      </c>
      <c r="J32" s="648">
        <f t="shared" si="1"/>
        <v>0</v>
      </c>
      <c r="K32" s="648">
        <f t="shared" si="2"/>
        <v>0</v>
      </c>
      <c r="L32" s="89"/>
    </row>
    <row r="33" spans="1:15" x14ac:dyDescent="0.25">
      <c r="A33" s="313">
        <v>2388</v>
      </c>
      <c r="B33" s="314" t="s">
        <v>188</v>
      </c>
      <c r="C33" s="481"/>
      <c r="D33" s="315" t="s">
        <v>163</v>
      </c>
      <c r="E33" s="554">
        <f>'S7'!F32</f>
        <v>0.66678743961352671</v>
      </c>
      <c r="F33" s="648">
        <f t="shared" si="3"/>
        <v>0</v>
      </c>
      <c r="G33" s="648">
        <f t="shared" si="0"/>
        <v>0</v>
      </c>
      <c r="H33" s="315" t="s">
        <v>164</v>
      </c>
      <c r="I33" s="316">
        <f>Erg_mv!$L$3</f>
        <v>0</v>
      </c>
      <c r="J33" s="648">
        <f t="shared" si="1"/>
        <v>0</v>
      </c>
      <c r="K33" s="648">
        <f t="shared" si="2"/>
        <v>0</v>
      </c>
      <c r="L33" s="89"/>
    </row>
    <row r="34" spans="1:15" x14ac:dyDescent="0.25">
      <c r="A34" s="313">
        <v>2394</v>
      </c>
      <c r="B34" s="314" t="s">
        <v>189</v>
      </c>
      <c r="C34" s="478"/>
      <c r="D34" s="315" t="s">
        <v>167</v>
      </c>
      <c r="E34" s="553">
        <v>0</v>
      </c>
      <c r="F34" s="648">
        <f t="shared" si="3"/>
        <v>0</v>
      </c>
      <c r="G34" s="648">
        <f t="shared" si="0"/>
        <v>0</v>
      </c>
      <c r="H34" s="315" t="s">
        <v>168</v>
      </c>
      <c r="I34" s="32">
        <v>0</v>
      </c>
      <c r="J34" s="648">
        <f t="shared" si="1"/>
        <v>0</v>
      </c>
      <c r="K34" s="648">
        <f t="shared" si="2"/>
        <v>0</v>
      </c>
      <c r="L34" s="89"/>
    </row>
    <row r="35" spans="1:15" x14ac:dyDescent="0.25">
      <c r="A35" s="313">
        <v>2398</v>
      </c>
      <c r="B35" s="314" t="s">
        <v>209</v>
      </c>
      <c r="C35" s="478"/>
      <c r="D35" s="315" t="s">
        <v>167</v>
      </c>
      <c r="E35" s="553">
        <v>0</v>
      </c>
      <c r="F35" s="648">
        <f t="shared" si="3"/>
        <v>0</v>
      </c>
      <c r="G35" s="648">
        <f>C35-F35</f>
        <v>0</v>
      </c>
      <c r="H35" s="315" t="s">
        <v>168</v>
      </c>
      <c r="I35" s="32">
        <v>0</v>
      </c>
      <c r="J35" s="648">
        <f>G35*I35</f>
        <v>0</v>
      </c>
      <c r="K35" s="648">
        <f>G35-J35</f>
        <v>0</v>
      </c>
      <c r="L35" s="89"/>
    </row>
    <row r="36" spans="1:15" x14ac:dyDescent="0.25">
      <c r="A36" s="313">
        <v>2399</v>
      </c>
      <c r="B36" s="314" t="s">
        <v>190</v>
      </c>
      <c r="C36" s="478"/>
      <c r="D36" s="315" t="s">
        <v>167</v>
      </c>
      <c r="E36" s="553">
        <v>0</v>
      </c>
      <c r="F36" s="648">
        <f t="shared" si="3"/>
        <v>0</v>
      </c>
      <c r="G36" s="648">
        <f t="shared" si="0"/>
        <v>0</v>
      </c>
      <c r="H36" s="315" t="s">
        <v>168</v>
      </c>
      <c r="I36" s="32">
        <v>0</v>
      </c>
      <c r="J36" s="648">
        <f t="shared" si="1"/>
        <v>0</v>
      </c>
      <c r="K36" s="648">
        <f t="shared" si="2"/>
        <v>0</v>
      </c>
      <c r="L36" s="89"/>
    </row>
    <row r="37" spans="1:15" x14ac:dyDescent="0.25">
      <c r="A37" s="313">
        <v>2429</v>
      </c>
      <c r="B37" s="314" t="s">
        <v>191</v>
      </c>
      <c r="C37" s="478"/>
      <c r="D37" s="315" t="s">
        <v>172</v>
      </c>
      <c r="E37" s="553">
        <v>1</v>
      </c>
      <c r="F37" s="648">
        <f t="shared" si="3"/>
        <v>0</v>
      </c>
      <c r="G37" s="648">
        <f t="shared" si="0"/>
        <v>0</v>
      </c>
      <c r="H37" s="315"/>
      <c r="I37" s="32">
        <v>0</v>
      </c>
      <c r="J37" s="648">
        <f t="shared" si="1"/>
        <v>0</v>
      </c>
      <c r="K37" s="648">
        <f t="shared" si="2"/>
        <v>0</v>
      </c>
      <c r="L37" s="89"/>
    </row>
    <row r="38" spans="1:15" x14ac:dyDescent="0.25">
      <c r="A38" s="313">
        <v>2430</v>
      </c>
      <c r="B38" s="314" t="s">
        <v>192</v>
      </c>
      <c r="C38" s="478"/>
      <c r="D38" s="315" t="s">
        <v>167</v>
      </c>
      <c r="E38" s="553">
        <v>0</v>
      </c>
      <c r="F38" s="648">
        <f t="shared" si="3"/>
        <v>0</v>
      </c>
      <c r="G38" s="648">
        <f t="shared" si="0"/>
        <v>0</v>
      </c>
      <c r="H38" s="315" t="s">
        <v>168</v>
      </c>
      <c r="I38" s="32">
        <v>0</v>
      </c>
      <c r="J38" s="648">
        <f t="shared" si="1"/>
        <v>0</v>
      </c>
      <c r="K38" s="648">
        <f t="shared" si="2"/>
        <v>0</v>
      </c>
      <c r="L38" s="89"/>
    </row>
    <row r="39" spans="1:15" x14ac:dyDescent="0.25">
      <c r="A39" s="313">
        <v>2432</v>
      </c>
      <c r="B39" s="314" t="s">
        <v>193</v>
      </c>
      <c r="C39" s="478"/>
      <c r="D39" s="315" t="s">
        <v>167</v>
      </c>
      <c r="E39" s="553">
        <v>0</v>
      </c>
      <c r="F39" s="648">
        <f t="shared" si="3"/>
        <v>0</v>
      </c>
      <c r="G39" s="648">
        <f t="shared" si="0"/>
        <v>0</v>
      </c>
      <c r="H39" s="315" t="s">
        <v>168</v>
      </c>
      <c r="I39" s="32">
        <v>0</v>
      </c>
      <c r="J39" s="648">
        <f t="shared" si="1"/>
        <v>0</v>
      </c>
      <c r="K39" s="648">
        <f t="shared" si="2"/>
        <v>0</v>
      </c>
      <c r="L39" s="89"/>
    </row>
    <row r="40" spans="1:15" x14ac:dyDescent="0.25">
      <c r="A40" s="313">
        <v>2438</v>
      </c>
      <c r="B40" s="314" t="s">
        <v>194</v>
      </c>
      <c r="C40" s="478"/>
      <c r="D40" s="315" t="s">
        <v>167</v>
      </c>
      <c r="E40" s="553">
        <v>0</v>
      </c>
      <c r="F40" s="648">
        <f t="shared" si="3"/>
        <v>0</v>
      </c>
      <c r="G40" s="648">
        <f t="shared" si="0"/>
        <v>0</v>
      </c>
      <c r="H40" s="315" t="s">
        <v>168</v>
      </c>
      <c r="I40" s="32">
        <v>0</v>
      </c>
      <c r="J40" s="648">
        <f t="shared" si="1"/>
        <v>0</v>
      </c>
      <c r="K40" s="648">
        <f t="shared" si="2"/>
        <v>0</v>
      </c>
      <c r="L40" s="89"/>
    </row>
    <row r="41" spans="1:15" x14ac:dyDescent="0.25">
      <c r="A41" s="313">
        <v>2440</v>
      </c>
      <c r="B41" s="314" t="s">
        <v>195</v>
      </c>
      <c r="C41" s="478"/>
      <c r="D41" s="315" t="s">
        <v>167</v>
      </c>
      <c r="E41" s="553">
        <v>0</v>
      </c>
      <c r="F41" s="648">
        <f t="shared" si="3"/>
        <v>0</v>
      </c>
      <c r="G41" s="648">
        <f t="shared" si="0"/>
        <v>0</v>
      </c>
      <c r="H41" s="315" t="s">
        <v>175</v>
      </c>
      <c r="I41" s="316">
        <f>Erg_mv!$L$3</f>
        <v>0</v>
      </c>
      <c r="J41" s="648">
        <f t="shared" si="1"/>
        <v>0</v>
      </c>
      <c r="K41" s="648">
        <f t="shared" si="2"/>
        <v>0</v>
      </c>
      <c r="L41" s="89"/>
    </row>
    <row r="42" spans="1:15" x14ac:dyDescent="0.25">
      <c r="A42" s="313">
        <v>2443</v>
      </c>
      <c r="B42" s="314" t="s">
        <v>196</v>
      </c>
      <c r="C42" s="478"/>
      <c r="D42" s="315" t="s">
        <v>167</v>
      </c>
      <c r="E42" s="553">
        <v>0</v>
      </c>
      <c r="F42" s="648">
        <f t="shared" si="3"/>
        <v>0</v>
      </c>
      <c r="G42" s="648">
        <f t="shared" si="0"/>
        <v>0</v>
      </c>
      <c r="H42" s="315" t="s">
        <v>175</v>
      </c>
      <c r="I42" s="316">
        <f>Erg_mv!$L$3</f>
        <v>0</v>
      </c>
      <c r="J42" s="648">
        <f t="shared" si="1"/>
        <v>0</v>
      </c>
      <c r="K42" s="648">
        <f t="shared" si="2"/>
        <v>0</v>
      </c>
      <c r="L42" s="89"/>
    </row>
    <row r="43" spans="1:15" x14ac:dyDescent="0.25">
      <c r="A43" s="313">
        <v>2444</v>
      </c>
      <c r="B43" s="314" t="s">
        <v>197</v>
      </c>
      <c r="C43" s="478"/>
      <c r="D43" s="315" t="s">
        <v>167</v>
      </c>
      <c r="E43" s="553">
        <v>0</v>
      </c>
      <c r="F43" s="648">
        <f t="shared" si="3"/>
        <v>0</v>
      </c>
      <c r="G43" s="648">
        <f t="shared" si="0"/>
        <v>0</v>
      </c>
      <c r="H43" s="315" t="s">
        <v>175</v>
      </c>
      <c r="I43" s="316">
        <f>Erg_mv!$L$3</f>
        <v>0</v>
      </c>
      <c r="J43" s="648">
        <f t="shared" si="1"/>
        <v>0</v>
      </c>
      <c r="K43" s="648">
        <f t="shared" si="2"/>
        <v>0</v>
      </c>
      <c r="L43" s="89"/>
    </row>
    <row r="44" spans="1:15" ht="13.8" thickBot="1" x14ac:dyDescent="0.3">
      <c r="A44" s="313">
        <v>2445</v>
      </c>
      <c r="B44" s="314" t="s">
        <v>198</v>
      </c>
      <c r="C44" s="479"/>
      <c r="D44" s="315" t="s">
        <v>167</v>
      </c>
      <c r="E44" s="553">
        <v>0</v>
      </c>
      <c r="F44" s="648">
        <f t="shared" si="3"/>
        <v>0</v>
      </c>
      <c r="G44" s="648">
        <f t="shared" si="0"/>
        <v>0</v>
      </c>
      <c r="H44" s="315" t="s">
        <v>175</v>
      </c>
      <c r="I44" s="316">
        <f>Erg_mv!$L$3</f>
        <v>0</v>
      </c>
      <c r="J44" s="648">
        <f t="shared" si="1"/>
        <v>0</v>
      </c>
      <c r="K44" s="648">
        <f t="shared" si="2"/>
        <v>0</v>
      </c>
      <c r="L44" s="89"/>
    </row>
    <row r="45" spans="1:15" ht="13.8" thickBot="1" x14ac:dyDescent="0.3">
      <c r="A45" s="368">
        <v>2446</v>
      </c>
      <c r="B45" s="465" t="s">
        <v>467</v>
      </c>
      <c r="C45" s="480"/>
      <c r="D45" s="342" t="s">
        <v>167</v>
      </c>
      <c r="E45" s="553"/>
      <c r="F45" s="648"/>
      <c r="G45" s="648"/>
      <c r="H45" s="315" t="s">
        <v>175</v>
      </c>
      <c r="I45" s="316">
        <f>Erg_mv!$L$3</f>
        <v>0</v>
      </c>
      <c r="J45" s="648">
        <f t="shared" si="1"/>
        <v>0</v>
      </c>
      <c r="K45" s="648">
        <f t="shared" si="2"/>
        <v>0</v>
      </c>
      <c r="L45" s="304" t="s">
        <v>212</v>
      </c>
    </row>
    <row r="46" spans="1:15" s="11" customFormat="1" x14ac:dyDescent="0.25">
      <c r="A46" s="313">
        <v>2447</v>
      </c>
      <c r="B46" s="314" t="s">
        <v>199</v>
      </c>
      <c r="C46" s="481"/>
      <c r="D46" s="315" t="s">
        <v>163</v>
      </c>
      <c r="E46" s="554">
        <f>'S7'!F32</f>
        <v>0.66678743961352671</v>
      </c>
      <c r="F46" s="648">
        <f t="shared" si="3"/>
        <v>0</v>
      </c>
      <c r="G46" s="648">
        <f t="shared" si="0"/>
        <v>0</v>
      </c>
      <c r="H46" s="315" t="s">
        <v>164</v>
      </c>
      <c r="I46" s="316">
        <f>Erg_mv!$L$3</f>
        <v>0</v>
      </c>
      <c r="J46" s="648">
        <f t="shared" si="1"/>
        <v>0</v>
      </c>
      <c r="K46" s="648">
        <f t="shared" si="2"/>
        <v>0</v>
      </c>
      <c r="L46" s="89"/>
      <c r="M46" s="1"/>
      <c r="N46" s="1"/>
      <c r="O46" s="1"/>
    </row>
    <row r="47" spans="1:15" s="11" customFormat="1" x14ac:dyDescent="0.25">
      <c r="A47" s="313">
        <v>2448</v>
      </c>
      <c r="B47" s="314" t="s">
        <v>200</v>
      </c>
      <c r="C47" s="478"/>
      <c r="D47" s="315" t="s">
        <v>163</v>
      </c>
      <c r="E47" s="554">
        <f>'S7'!F32</f>
        <v>0.66678743961352671</v>
      </c>
      <c r="F47" s="648">
        <f t="shared" si="3"/>
        <v>0</v>
      </c>
      <c r="G47" s="648">
        <f t="shared" si="0"/>
        <v>0</v>
      </c>
      <c r="H47" s="315" t="s">
        <v>164</v>
      </c>
      <c r="I47" s="316">
        <f>Erg_mv!$L$3</f>
        <v>0</v>
      </c>
      <c r="J47" s="648">
        <f t="shared" si="1"/>
        <v>0</v>
      </c>
      <c r="K47" s="648">
        <f t="shared" si="2"/>
        <v>0</v>
      </c>
      <c r="L47" s="89"/>
      <c r="M47" s="1"/>
      <c r="N47" s="1"/>
      <c r="O47" s="1"/>
    </row>
    <row r="48" spans="1:15" x14ac:dyDescent="0.25">
      <c r="A48" s="318">
        <v>2449</v>
      </c>
      <c r="B48" s="312" t="s">
        <v>201</v>
      </c>
      <c r="C48" s="482">
        <f>SUM(C5:C47)</f>
        <v>0</v>
      </c>
      <c r="D48" s="310"/>
      <c r="E48" s="555"/>
      <c r="F48" s="319">
        <f>SUM(F5:F47)</f>
        <v>0</v>
      </c>
      <c r="G48" s="319">
        <f>SUM(G5:G47)</f>
        <v>0</v>
      </c>
      <c r="H48" s="310"/>
      <c r="I48" s="311"/>
      <c r="J48" s="319">
        <f>SUM(J5:J47)</f>
        <v>0</v>
      </c>
      <c r="K48" s="319">
        <f>SUM(K5:K47)</f>
        <v>0</v>
      </c>
      <c r="L48" s="89">
        <f>F48+J48+K48</f>
        <v>0</v>
      </c>
      <c r="M48" s="11"/>
      <c r="N48" s="11"/>
      <c r="O48" s="11"/>
    </row>
    <row r="49" spans="1:15" x14ac:dyDescent="0.25">
      <c r="A49" s="325" t="s">
        <v>298</v>
      </c>
      <c r="B49" s="325"/>
      <c r="C49" s="325"/>
      <c r="D49" s="325"/>
      <c r="E49" s="325"/>
      <c r="F49" s="371"/>
      <c r="G49" s="371"/>
      <c r="H49" s="370"/>
      <c r="I49" s="60"/>
      <c r="J49" s="371"/>
      <c r="K49" s="371"/>
      <c r="L49" s="89"/>
      <c r="M49" s="11"/>
      <c r="N49" s="11"/>
      <c r="O49" s="11"/>
    </row>
    <row r="50" spans="1:15" x14ac:dyDescent="0.25">
      <c r="A50" s="325" t="s">
        <v>297</v>
      </c>
      <c r="B50" s="325"/>
      <c r="C50" s="326"/>
      <c r="D50" s="327"/>
      <c r="E50" s="326"/>
      <c r="F50" s="320">
        <f>F48-F32-F27-F45</f>
        <v>0</v>
      </c>
      <c r="G50" s="89"/>
      <c r="J50" s="321">
        <f>J48-J32-J27-J45-J14-J15</f>
        <v>0</v>
      </c>
      <c r="K50" s="321">
        <f>K48-K32-K27-K45-K14-K15</f>
        <v>0</v>
      </c>
      <c r="L50" s="89">
        <f>F50+J50+K50+C27+C32+C45+C14+C15</f>
        <v>0</v>
      </c>
    </row>
    <row r="51" spans="1:15" x14ac:dyDescent="0.25">
      <c r="H51" s="322"/>
    </row>
    <row r="52" spans="1:15" ht="3" customHeight="1" x14ac:dyDescent="0.25">
      <c r="A52" s="343"/>
      <c r="D52" s="1"/>
      <c r="H52" s="1"/>
    </row>
    <row r="53" spans="1:15" s="328" customFormat="1" ht="43.5" customHeight="1" x14ac:dyDescent="0.25">
      <c r="A53" s="1"/>
      <c r="B53" s="1"/>
      <c r="C53" s="1"/>
      <c r="D53" s="23"/>
      <c r="E53" s="1"/>
      <c r="F53" s="1"/>
      <c r="G53" s="1"/>
      <c r="H53" s="322"/>
      <c r="I53" s="1"/>
      <c r="J53" s="1"/>
      <c r="K53" s="1"/>
      <c r="L53" s="1"/>
      <c r="M53" s="1"/>
      <c r="N53" s="1"/>
      <c r="O53" s="1"/>
    </row>
    <row r="54" spans="1:15" x14ac:dyDescent="0.25">
      <c r="A54" s="11"/>
      <c r="B54" s="11"/>
    </row>
    <row r="55" spans="1:15" ht="25.5" customHeight="1" x14ac:dyDescent="0.25">
      <c r="A55" s="732" t="s">
        <v>296</v>
      </c>
      <c r="B55" s="733"/>
      <c r="C55" s="464" t="s">
        <v>139</v>
      </c>
      <c r="D55" s="464" t="s">
        <v>310</v>
      </c>
      <c r="E55" s="329" t="s">
        <v>294</v>
      </c>
      <c r="F55" s="329" t="s">
        <v>311</v>
      </c>
      <c r="G55" s="329" t="s">
        <v>295</v>
      </c>
      <c r="H55" s="328"/>
      <c r="I55" s="328"/>
      <c r="J55" s="328"/>
      <c r="K55" s="328"/>
      <c r="L55" s="328"/>
      <c r="M55" s="328"/>
      <c r="N55" s="328"/>
      <c r="O55" s="328"/>
    </row>
    <row r="56" spans="1:15" ht="12.75" customHeight="1" x14ac:dyDescent="0.25">
      <c r="A56" s="310" t="s">
        <v>161</v>
      </c>
      <c r="B56" s="311" t="s">
        <v>331</v>
      </c>
      <c r="C56" s="312"/>
      <c r="D56" s="312"/>
      <c r="E56" s="32"/>
      <c r="F56" s="32"/>
      <c r="G56" s="310"/>
    </row>
    <row r="57" spans="1:15" x14ac:dyDescent="0.25">
      <c r="A57" s="313" t="s">
        <v>493</v>
      </c>
      <c r="B57" s="369" t="s">
        <v>492</v>
      </c>
      <c r="C57" s="483">
        <f>C45+C14+C15</f>
        <v>0</v>
      </c>
      <c r="D57" s="462">
        <f>'S3'!C11</f>
        <v>0</v>
      </c>
      <c r="E57" s="583">
        <f>IF(D57&gt;0,C57/D57,0)</f>
        <v>0</v>
      </c>
      <c r="F57" s="462">
        <f>'S3'!C9</f>
        <v>0</v>
      </c>
      <c r="G57" s="463">
        <f>IF(D57&gt;0,F57*100/D57,0)</f>
        <v>0</v>
      </c>
    </row>
    <row r="58" spans="1:15" x14ac:dyDescent="0.25">
      <c r="B58" s="734" t="s">
        <v>289</v>
      </c>
      <c r="C58" s="735"/>
      <c r="D58" s="735"/>
      <c r="E58" s="736"/>
      <c r="G58" s="535">
        <f>G57*C57/100</f>
        <v>0</v>
      </c>
    </row>
  </sheetData>
  <customSheetViews>
    <customSheetView guid="{27AEA885-F2C3-11D5-84A6-00AA005DFEE1}" showRuler="0">
      <selection activeCell="B6" sqref="B6:G6"/>
      <pageMargins left="0.78740157499999996" right="0.78740157499999996" top="0.984251969" bottom="0.984251969" header="0.4921259845" footer="0.4921259845"/>
      <pageSetup paperSize="9" orientation="portrait" horizontalDpi="4294967292" r:id="rId1"/>
      <headerFooter alignWithMargins="0">
        <oddHeader>&amp;A&amp;RSeite &amp;P</oddHeader>
      </headerFooter>
    </customSheetView>
  </customSheetViews>
  <mergeCells count="2">
    <mergeCell ref="A55:B55"/>
    <mergeCell ref="B58:E58"/>
  </mergeCells>
  <phoneticPr fontId="43" type="noConversion"/>
  <pageMargins left="0.54" right="0.37" top="0.46" bottom="0.37" header="0.19" footer="0.26"/>
  <pageSetup paperSize="9" scale="72" orientation="portrait" horizontalDpi="4294967292" r:id="rId2"/>
  <headerFooter alignWithMargins="0">
    <oddHeader>&amp;A&amp;RSeite &amp;P</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90"/>
  <sheetViews>
    <sheetView zoomScaleNormal="100" workbookViewId="0">
      <selection activeCell="H8" sqref="H8"/>
    </sheetView>
  </sheetViews>
  <sheetFormatPr baseColWidth="10" defaultColWidth="11.44140625" defaultRowHeight="13.2" x14ac:dyDescent="0.25"/>
  <cols>
    <col min="1" max="1" width="21" style="96" customWidth="1"/>
    <col min="2" max="2" width="23.6640625" style="96" customWidth="1"/>
    <col min="3" max="3" width="14" style="96" customWidth="1"/>
    <col min="4" max="4" width="12.88671875" style="96" customWidth="1"/>
    <col min="5" max="5" width="16.109375" style="96" customWidth="1"/>
    <col min="6" max="6" width="15.6640625" style="96" customWidth="1"/>
    <col min="7" max="7" width="11.44140625" style="96"/>
    <col min="8" max="8" width="21" style="96" customWidth="1"/>
    <col min="9" max="9" width="25" style="96" customWidth="1"/>
    <col min="10" max="10" width="14" style="96" customWidth="1"/>
    <col min="11" max="11" width="13" style="96" customWidth="1"/>
    <col min="12" max="12" width="12.88671875" style="96" customWidth="1"/>
    <col min="13" max="13" width="17" style="69" customWidth="1"/>
    <col min="14" max="14" width="17.6640625" style="69" customWidth="1"/>
    <col min="15" max="16384" width="11.44140625" style="96"/>
  </cols>
  <sheetData>
    <row r="1" spans="1:14" ht="22.5" customHeight="1" thickBot="1" x14ac:dyDescent="0.3">
      <c r="A1" s="168" t="s">
        <v>214</v>
      </c>
      <c r="B1" s="168"/>
      <c r="C1" s="96" t="s">
        <v>32</v>
      </c>
      <c r="D1" s="363" t="str">
        <f>IF('S2'!F1=1,"Milchproduktion ohne Färsenaufzucht",IF('S2'!F1=2,"Milchproduktion einschl. Färsenaufzucht",""))</f>
        <v/>
      </c>
      <c r="E1" s="361"/>
      <c r="F1" s="361"/>
      <c r="G1" s="283">
        <v>1</v>
      </c>
      <c r="H1" s="168" t="s">
        <v>136</v>
      </c>
      <c r="I1" s="168"/>
      <c r="J1" s="168"/>
      <c r="K1" s="168"/>
      <c r="L1" s="168"/>
      <c r="M1" s="169" t="s">
        <v>257</v>
      </c>
      <c r="N1" s="170"/>
    </row>
    <row r="2" spans="1:14" ht="53.4" thickBot="1" x14ac:dyDescent="0.35">
      <c r="A2" s="96" t="s">
        <v>33</v>
      </c>
      <c r="B2" s="365">
        <f>'S1'!A6</f>
        <v>0</v>
      </c>
      <c r="E2" s="354" t="s">
        <v>35</v>
      </c>
      <c r="F2" s="473">
        <f>IF(OR('S2'!F1=1,'S2'!F1=2),'S5'!D6/'S2'!O17,0)</f>
        <v>0</v>
      </c>
      <c r="G2" s="584">
        <f>IF(F2&gt;0,F2*(0.38*'S5'!D7+0.21*'S5'!D8+1.05)/3.284,0)</f>
        <v>0</v>
      </c>
      <c r="H2" s="96" t="s">
        <v>33</v>
      </c>
      <c r="I2" s="171">
        <f>B2</f>
        <v>0</v>
      </c>
      <c r="J2" s="96" t="s">
        <v>32</v>
      </c>
      <c r="K2" s="183" t="s">
        <v>421</v>
      </c>
      <c r="L2" s="183" t="s">
        <v>260</v>
      </c>
      <c r="M2" s="172" t="s">
        <v>258</v>
      </c>
      <c r="N2" s="173" t="s">
        <v>259</v>
      </c>
    </row>
    <row r="3" spans="1:14" ht="13.8" thickBot="1" x14ac:dyDescent="0.3">
      <c r="A3" s="174" t="s">
        <v>321</v>
      </c>
      <c r="B3" s="366" t="str">
        <f>IF('S1'!C18&gt;0,VLOOKUP('S1'!C18,'S1'!F18:G20,2),"")</f>
        <v/>
      </c>
      <c r="C3" s="174" t="s">
        <v>34</v>
      </c>
      <c r="D3" s="362">
        <f>'S2'!O17</f>
        <v>0</v>
      </c>
      <c r="E3" s="353" t="s">
        <v>319</v>
      </c>
      <c r="F3" s="364" t="str">
        <f>IF(OR('S2'!F1=1,'S2'!F1=2),'S5'!D14,"")</f>
        <v/>
      </c>
      <c r="G3" s="96" t="s">
        <v>471</v>
      </c>
      <c r="H3" s="96" t="s">
        <v>321</v>
      </c>
      <c r="I3" s="466" t="str">
        <f>B3</f>
        <v/>
      </c>
      <c r="J3" s="96" t="s">
        <v>36</v>
      </c>
      <c r="K3" s="542">
        <f>'S3'!C11</f>
        <v>0</v>
      </c>
      <c r="L3" s="175">
        <f>IF('S3'!C9&gt;0,'S3'!C9/'S3'!C11,0)</f>
        <v>0</v>
      </c>
      <c r="M3" s="175">
        <f>IF('S3'!C9&gt;0,('S3'!C9*8)/('S3'!C9*8+(('S3'!C11-'S3'!C9)*5)),0)</f>
        <v>0</v>
      </c>
      <c r="N3" s="176">
        <f>1-M3</f>
        <v>1</v>
      </c>
    </row>
    <row r="4" spans="1:14" s="182" customFormat="1" ht="39" customHeight="1" x14ac:dyDescent="0.25">
      <c r="A4" s="177"/>
      <c r="B4" s="178" t="s">
        <v>37</v>
      </c>
      <c r="C4" s="178" t="s">
        <v>38</v>
      </c>
      <c r="D4" s="179" t="s">
        <v>39</v>
      </c>
      <c r="E4" s="180" t="s">
        <v>40</v>
      </c>
      <c r="F4" s="181" t="s">
        <v>41</v>
      </c>
      <c r="H4" s="177"/>
      <c r="I4" s="178" t="s">
        <v>37</v>
      </c>
      <c r="J4" s="178" t="s">
        <v>38</v>
      </c>
      <c r="K4" s="179" t="s">
        <v>39</v>
      </c>
      <c r="L4" s="181" t="s">
        <v>42</v>
      </c>
      <c r="M4" s="183" t="s">
        <v>38</v>
      </c>
      <c r="N4" s="184" t="s">
        <v>38</v>
      </c>
    </row>
    <row r="5" spans="1:14" s="190" customFormat="1" x14ac:dyDescent="0.25">
      <c r="A5" s="185"/>
      <c r="B5" s="186"/>
      <c r="C5" s="187" t="s">
        <v>139</v>
      </c>
      <c r="D5" s="187" t="s">
        <v>139</v>
      </c>
      <c r="E5" s="188" t="s">
        <v>139</v>
      </c>
      <c r="F5" s="189" t="s">
        <v>139</v>
      </c>
      <c r="H5" s="185"/>
      <c r="I5" s="186"/>
      <c r="J5" s="187" t="s">
        <v>139</v>
      </c>
      <c r="K5" s="187" t="s">
        <v>139</v>
      </c>
      <c r="L5" s="189" t="s">
        <v>139</v>
      </c>
      <c r="M5" s="191" t="s">
        <v>139</v>
      </c>
      <c r="N5" s="192" t="s">
        <v>139</v>
      </c>
    </row>
    <row r="6" spans="1:14" x14ac:dyDescent="0.25">
      <c r="A6" s="193" t="s">
        <v>43</v>
      </c>
      <c r="B6" s="142" t="s">
        <v>44</v>
      </c>
      <c r="C6" s="330"/>
      <c r="D6" s="194"/>
      <c r="E6" s="195">
        <f t="shared" ref="E6:E14" si="0">IF(D$3&gt;0,C6/$D$3,0)</f>
        <v>0</v>
      </c>
      <c r="F6" s="196">
        <f t="shared" ref="F6:F14" si="1">IF(E6=0,0,E6/F$2*100)</f>
        <v>0</v>
      </c>
      <c r="H6" s="193" t="s">
        <v>43</v>
      </c>
      <c r="I6" s="142" t="s">
        <v>45</v>
      </c>
      <c r="J6" s="330">
        <f>'S4'!K38</f>
        <v>0</v>
      </c>
      <c r="K6" s="194"/>
      <c r="L6" s="197" t="e">
        <f>IF('S4'!K$41="J",J6/K$3/G$1,0)</f>
        <v>#DIV/0!</v>
      </c>
      <c r="M6" s="198">
        <f>J6-N6</f>
        <v>0</v>
      </c>
      <c r="N6" s="285">
        <f>J6</f>
        <v>0</v>
      </c>
    </row>
    <row r="7" spans="1:14" x14ac:dyDescent="0.25">
      <c r="A7" s="193"/>
      <c r="B7" s="142" t="s">
        <v>551</v>
      </c>
      <c r="C7" s="629">
        <f>VLOOKUP(B7,'S4'!B32:K36,6)+VLOOKUP(B7,'S4'!B32:K36,10)</f>
        <v>0</v>
      </c>
      <c r="D7" s="194"/>
      <c r="E7" s="195">
        <f t="shared" si="0"/>
        <v>0</v>
      </c>
      <c r="F7" s="196">
        <f t="shared" si="1"/>
        <v>0</v>
      </c>
      <c r="H7" s="141"/>
      <c r="I7" s="142" t="s">
        <v>46</v>
      </c>
      <c r="J7" s="330"/>
      <c r="K7" s="194"/>
      <c r="L7" s="197" t="e">
        <f>IF('S4'!K$41="J",J7/K$3/G$1,0)</f>
        <v>#DIV/0!</v>
      </c>
      <c r="M7" s="208">
        <f>IF(M$3&gt;L$3,$J7*L$3,$J7*M$3)</f>
        <v>0</v>
      </c>
      <c r="N7" s="200">
        <f>$J7-M7</f>
        <v>0</v>
      </c>
    </row>
    <row r="8" spans="1:14" x14ac:dyDescent="0.25">
      <c r="A8" s="193"/>
      <c r="B8" s="142" t="s">
        <v>47</v>
      </c>
      <c r="C8" s="280">
        <f>'S6'!C14</f>
        <v>0</v>
      </c>
      <c r="D8" s="194"/>
      <c r="E8" s="195">
        <f t="shared" si="0"/>
        <v>0</v>
      </c>
      <c r="F8" s="196">
        <f t="shared" si="1"/>
        <v>0</v>
      </c>
      <c r="H8" s="141"/>
      <c r="I8" s="158" t="s">
        <v>48</v>
      </c>
      <c r="J8" s="302">
        <f>M8+N8</f>
        <v>0</v>
      </c>
      <c r="K8" s="194"/>
      <c r="L8" s="197" t="e">
        <f>IF('S4'!K$41="J",J8/K$3/G$1,0)</f>
        <v>#DIV/0!</v>
      </c>
      <c r="M8" s="323">
        <f>'S8'!J50</f>
        <v>0</v>
      </c>
      <c r="N8" s="324">
        <f>'S8'!K50</f>
        <v>0</v>
      </c>
    </row>
    <row r="9" spans="1:14" x14ac:dyDescent="0.25">
      <c r="A9" s="467"/>
      <c r="B9" s="142" t="s">
        <v>49</v>
      </c>
      <c r="C9" s="280">
        <f>'S6'!C10+'S6'!F10</f>
        <v>0</v>
      </c>
      <c r="D9" s="194"/>
      <c r="E9" s="195">
        <f t="shared" si="0"/>
        <v>0</v>
      </c>
      <c r="F9" s="196">
        <f t="shared" si="1"/>
        <v>0</v>
      </c>
      <c r="H9" s="141"/>
      <c r="I9" s="142" t="s">
        <v>50</v>
      </c>
      <c r="J9" s="330"/>
      <c r="K9" s="194"/>
      <c r="L9" s="197" t="e">
        <f>IF('S4'!K$41="J",J9/K$3/G$1,0)</f>
        <v>#DIV/0!</v>
      </c>
      <c r="M9" s="199">
        <f>IF(M$3&gt;L$3,$J9*L$3,$J9*M$3)</f>
        <v>0</v>
      </c>
      <c r="N9" s="200">
        <f>$J9-M9</f>
        <v>0</v>
      </c>
    </row>
    <row r="10" spans="1:14" x14ac:dyDescent="0.25">
      <c r="A10" s="141"/>
      <c r="B10" s="142" t="s">
        <v>51</v>
      </c>
      <c r="C10" s="280">
        <f>'S6'!C11+'S6'!C12+'S6'!C13+'S6'!C15+'S6'!C16+'S6'!C17+'S6'!F11+'S6'!F12+'S6'!F13+'S6'!F15+'S6'!F16+'S6'!F17</f>
        <v>0</v>
      </c>
      <c r="D10" s="194"/>
      <c r="E10" s="195">
        <f t="shared" si="0"/>
        <v>0</v>
      </c>
      <c r="F10" s="196">
        <f t="shared" si="1"/>
        <v>0</v>
      </c>
      <c r="H10" s="202" t="s">
        <v>52</v>
      </c>
      <c r="I10" s="203"/>
      <c r="J10" s="204">
        <f>SUM(J6:J9)</f>
        <v>0</v>
      </c>
      <c r="K10" s="204"/>
      <c r="L10" s="205" t="e">
        <f>SUM(L6:L9)</f>
        <v>#DIV/0!</v>
      </c>
      <c r="M10" s="206">
        <f>SUM(M6:M9)</f>
        <v>0</v>
      </c>
      <c r="N10" s="207">
        <f>SUM(N6:N9)</f>
        <v>0</v>
      </c>
    </row>
    <row r="11" spans="1:14" x14ac:dyDescent="0.25">
      <c r="A11" s="141"/>
      <c r="B11" s="142" t="s">
        <v>53</v>
      </c>
      <c r="C11" s="472"/>
      <c r="D11" s="194"/>
      <c r="E11" s="195">
        <f t="shared" si="0"/>
        <v>0</v>
      </c>
      <c r="F11" s="196">
        <f t="shared" si="1"/>
        <v>0</v>
      </c>
      <c r="H11" s="193" t="s">
        <v>54</v>
      </c>
      <c r="I11" s="142" t="s">
        <v>55</v>
      </c>
      <c r="J11" s="330"/>
      <c r="K11" s="194"/>
      <c r="L11" s="197" t="e">
        <f>IF('S4'!K$41="J",J11/K$3/G$1,0)</f>
        <v>#DIV/0!</v>
      </c>
      <c r="M11" s="199">
        <f>IF(M3&gt;0,IF(M$3&gt;L$3,$J11*L$3,$J11*M$3)*Hilfstabellen!B8,0)</f>
        <v>0</v>
      </c>
      <c r="N11" s="200">
        <f>$J11-M11</f>
        <v>0</v>
      </c>
    </row>
    <row r="12" spans="1:14" x14ac:dyDescent="0.25">
      <c r="A12" s="141"/>
      <c r="B12" s="355" t="s">
        <v>48</v>
      </c>
      <c r="C12" s="280">
        <f>IF('S8'!F55&gt;0,'S8'!F50,"")</f>
        <v>0</v>
      </c>
      <c r="D12" s="194"/>
      <c r="E12" s="195">
        <f t="shared" si="0"/>
        <v>0</v>
      </c>
      <c r="F12" s="196">
        <f t="shared" si="1"/>
        <v>0</v>
      </c>
      <c r="H12" s="141"/>
      <c r="I12" s="142" t="s">
        <v>56</v>
      </c>
      <c r="J12" s="330"/>
      <c r="K12" s="194"/>
      <c r="L12" s="197" t="e">
        <f>IF('S4'!K$41="J",J12/K$3/G$1,0)</f>
        <v>#DIV/0!</v>
      </c>
      <c r="M12" s="199">
        <f>IF(M3&gt;0,IF(M$3&gt;L$3,$J12*L$3,$J12*M$3)*Hilfstabellen!C8,0)</f>
        <v>0</v>
      </c>
      <c r="N12" s="200">
        <f>$J12-M12</f>
        <v>0</v>
      </c>
    </row>
    <row r="13" spans="1:14" x14ac:dyDescent="0.25">
      <c r="A13" s="141"/>
      <c r="B13" s="142" t="s">
        <v>50</v>
      </c>
      <c r="C13" s="330"/>
      <c r="D13" s="194"/>
      <c r="E13" s="195">
        <f t="shared" si="0"/>
        <v>0</v>
      </c>
      <c r="F13" s="196">
        <f t="shared" si="1"/>
        <v>0</v>
      </c>
      <c r="H13" s="141"/>
      <c r="I13" s="142" t="s">
        <v>57</v>
      </c>
      <c r="J13" s="330"/>
      <c r="K13" s="194"/>
      <c r="L13" s="197" t="e">
        <f>IF('S4'!K$41="J",J13/K$3/G$1,0)</f>
        <v>#DIV/0!</v>
      </c>
      <c r="M13" s="199">
        <f>IF(M3&gt;0,IF(M$3&gt;L$3,$J13*L$3,$J13*M$3)*Hilfstabellen!D8,0)</f>
        <v>0</v>
      </c>
      <c r="N13" s="200">
        <f>$J13-M13</f>
        <v>0</v>
      </c>
    </row>
    <row r="14" spans="1:14" x14ac:dyDescent="0.25">
      <c r="A14" s="141"/>
      <c r="B14" s="142" t="s">
        <v>58</v>
      </c>
      <c r="C14" s="330"/>
      <c r="D14" s="194"/>
      <c r="E14" s="195">
        <f t="shared" si="0"/>
        <v>0</v>
      </c>
      <c r="F14" s="196">
        <f t="shared" si="1"/>
        <v>0</v>
      </c>
      <c r="H14" s="141"/>
      <c r="I14" s="142" t="s">
        <v>59</v>
      </c>
      <c r="J14" s="330"/>
      <c r="K14" s="194"/>
      <c r="L14" s="197" t="e">
        <f>IF('S4'!K$41="J",J14/K$3/G$1,0)</f>
        <v>#DIV/0!</v>
      </c>
      <c r="M14" s="208">
        <f>IF(M$3&gt;L$3,$J14*L$3,$J14*M$3)</f>
        <v>0</v>
      </c>
      <c r="N14" s="209">
        <f>$J14-M14</f>
        <v>0</v>
      </c>
    </row>
    <row r="15" spans="1:14" x14ac:dyDescent="0.25">
      <c r="A15" s="202" t="s">
        <v>52</v>
      </c>
      <c r="B15" s="356"/>
      <c r="C15" s="204">
        <f>SUM(C6:C14)</f>
        <v>0</v>
      </c>
      <c r="D15" s="204"/>
      <c r="E15" s="210">
        <f>SUM(E6:E14)</f>
        <v>0</v>
      </c>
      <c r="F15" s="211">
        <f>SUM(F6:F14)</f>
        <v>0</v>
      </c>
      <c r="H15" s="141"/>
      <c r="I15" s="142" t="s">
        <v>77</v>
      </c>
      <c r="J15" s="201">
        <f>IF('S4'!$K$41="j",'S7'!J18,0)</f>
        <v>0</v>
      </c>
      <c r="K15" s="194"/>
      <c r="L15" s="197" t="e">
        <f>IF('S4'!K$41="J",J15/K$3/G$1,0)</f>
        <v>#DIV/0!</v>
      </c>
      <c r="M15" s="199">
        <f>$J15*L$3</f>
        <v>0</v>
      </c>
      <c r="N15" s="200">
        <f>J15-M15</f>
        <v>0</v>
      </c>
    </row>
    <row r="16" spans="1:14" x14ac:dyDescent="0.25">
      <c r="A16" s="193" t="s">
        <v>54</v>
      </c>
      <c r="B16" s="142" t="s">
        <v>61</v>
      </c>
      <c r="C16" s="280">
        <f>'S6'!I18+'S6'!L18</f>
        <v>0</v>
      </c>
      <c r="D16" s="194"/>
      <c r="E16" s="195">
        <f t="shared" ref="E16:E25" si="2">IF(D$3&gt;0,C16/$D$3,0)</f>
        <v>0</v>
      </c>
      <c r="F16" s="196">
        <f t="shared" ref="F16:F26" si="3">IF(E16=0,0,E16/F$2*100)</f>
        <v>0</v>
      </c>
      <c r="H16" s="141"/>
      <c r="I16" s="142" t="s">
        <v>60</v>
      </c>
      <c r="J16" s="330"/>
      <c r="K16" s="194"/>
      <c r="L16" s="197" t="e">
        <f>IF('S4'!K$41="J",J16/K$3/G$1,0)</f>
        <v>#DIV/0!</v>
      </c>
      <c r="M16" s="208">
        <f>IF(M$3&gt;L$3,$J16*L$3,$J16*M$3)</f>
        <v>0</v>
      </c>
      <c r="N16" s="209">
        <f>$J16-M16</f>
        <v>0</v>
      </c>
    </row>
    <row r="17" spans="1:14" x14ac:dyDescent="0.25">
      <c r="A17" s="141"/>
      <c r="B17" s="142" t="s">
        <v>63</v>
      </c>
      <c r="C17" s="330"/>
      <c r="D17" s="194"/>
      <c r="E17" s="195">
        <f t="shared" si="2"/>
        <v>0</v>
      </c>
      <c r="F17" s="196">
        <f t="shared" si="3"/>
        <v>0</v>
      </c>
      <c r="H17" s="141"/>
      <c r="I17" s="142" t="s">
        <v>62</v>
      </c>
      <c r="J17" s="403"/>
      <c r="K17" s="330"/>
      <c r="L17" s="286" t="e">
        <f>IF('S4'!K$41="J",K17/K$3/G$1,0)</f>
        <v>#DIV/0!</v>
      </c>
      <c r="M17" s="208">
        <f>IF(M$3&gt;L$3,$J17*L$3,$J17*M$3)</f>
        <v>0</v>
      </c>
      <c r="N17" s="209">
        <f>$J17-M17</f>
        <v>0</v>
      </c>
    </row>
    <row r="18" spans="1:14" x14ac:dyDescent="0.25">
      <c r="A18" s="141"/>
      <c r="B18" s="142" t="s">
        <v>65</v>
      </c>
      <c r="C18" s="330"/>
      <c r="D18" s="194"/>
      <c r="E18" s="195">
        <f t="shared" si="2"/>
        <v>0</v>
      </c>
      <c r="F18" s="196">
        <f t="shared" si="3"/>
        <v>0</v>
      </c>
      <c r="H18" s="212" t="s">
        <v>64</v>
      </c>
      <c r="I18" s="213"/>
      <c r="J18" s="214">
        <f>SUM(J11:J17)</f>
        <v>0</v>
      </c>
      <c r="K18" s="214">
        <f>K17</f>
        <v>0</v>
      </c>
      <c r="L18" s="215" t="e">
        <f>SUM(L11:L16)</f>
        <v>#DIV/0!</v>
      </c>
      <c r="M18" s="216">
        <f>SUM(M11:M16)</f>
        <v>0</v>
      </c>
      <c r="N18" s="217">
        <f>SUM(N11:N16)</f>
        <v>0</v>
      </c>
    </row>
    <row r="19" spans="1:14" x14ac:dyDescent="0.25">
      <c r="A19" s="141"/>
      <c r="B19" s="142" t="s">
        <v>67</v>
      </c>
      <c r="C19" s="330"/>
      <c r="D19" s="194"/>
      <c r="E19" s="195">
        <f t="shared" si="2"/>
        <v>0</v>
      </c>
      <c r="F19" s="196">
        <f t="shared" si="3"/>
        <v>0</v>
      </c>
      <c r="H19" s="218" t="s">
        <v>66</v>
      </c>
      <c r="I19" s="219"/>
      <c r="J19" s="220">
        <f>J10-J18</f>
        <v>0</v>
      </c>
      <c r="K19" s="221"/>
      <c r="L19" s="222" t="e">
        <f>L10-L18</f>
        <v>#DIV/0!</v>
      </c>
      <c r="M19" s="223">
        <f>M10-M18</f>
        <v>0</v>
      </c>
      <c r="N19" s="224">
        <f>N10-N18</f>
        <v>0</v>
      </c>
    </row>
    <row r="20" spans="1:14" x14ac:dyDescent="0.25">
      <c r="A20" s="141"/>
      <c r="B20" s="142" t="s">
        <v>60</v>
      </c>
      <c r="C20" s="330"/>
      <c r="D20" s="194"/>
      <c r="E20" s="195">
        <f t="shared" si="2"/>
        <v>0</v>
      </c>
      <c r="F20" s="196">
        <f t="shared" si="3"/>
        <v>0</v>
      </c>
      <c r="H20" s="193" t="s">
        <v>68</v>
      </c>
      <c r="I20" s="142" t="s">
        <v>69</v>
      </c>
      <c r="J20" s="201">
        <f>IF('S4'!$K$41="j",'S7'!J11,0)</f>
        <v>0</v>
      </c>
      <c r="K20" s="194"/>
      <c r="L20" s="197" t="e">
        <f>IF('S4'!K$41="J",J20/K$3/G$1,0)</f>
        <v>#DIV/0!</v>
      </c>
      <c r="M20" s="199">
        <f>$J20*M$3</f>
        <v>0</v>
      </c>
      <c r="N20" s="200">
        <f>$J20*N$3</f>
        <v>0</v>
      </c>
    </row>
    <row r="21" spans="1:14" x14ac:dyDescent="0.25">
      <c r="A21" s="141"/>
      <c r="B21" s="142" t="s">
        <v>91</v>
      </c>
      <c r="C21" s="298">
        <f>IF('S4'!$K$41="j",IF('S7'!H18&gt;0,'S7'!I18,'S7'!G18))</f>
        <v>0</v>
      </c>
      <c r="D21" s="537"/>
      <c r="E21" s="195">
        <f>IF(D$3&gt;0,C21/$D$3,0)</f>
        <v>0</v>
      </c>
      <c r="F21" s="196">
        <f>IF(E21=0,0,E21/F$2*100)</f>
        <v>0</v>
      </c>
      <c r="H21" s="141"/>
      <c r="I21" s="142" t="s">
        <v>271</v>
      </c>
      <c r="J21" s="225"/>
      <c r="K21" s="201">
        <f>'S3'!F25*Hilfstabellen!A24</f>
        <v>0</v>
      </c>
      <c r="L21" s="286" t="e">
        <f>IF('S4'!K$41="J",K21/K$3/G$1,0)</f>
        <v>#DIV/0!</v>
      </c>
      <c r="M21" s="199">
        <f>$K21*M$3</f>
        <v>0</v>
      </c>
      <c r="N21" s="200">
        <f>$K21*N$3</f>
        <v>0</v>
      </c>
    </row>
    <row r="22" spans="1:14" x14ac:dyDescent="0.25">
      <c r="A22" s="141"/>
      <c r="B22" s="142" t="s">
        <v>356</v>
      </c>
      <c r="C22" s="280">
        <f>'S4'!G38+'S4'!K38</f>
        <v>0</v>
      </c>
      <c r="D22" s="194"/>
      <c r="E22" s="195">
        <f t="shared" si="2"/>
        <v>0</v>
      </c>
      <c r="F22" s="196">
        <f t="shared" si="3"/>
        <v>0</v>
      </c>
      <c r="H22" s="141"/>
      <c r="I22" s="142" t="s">
        <v>30</v>
      </c>
      <c r="J22" s="201">
        <f>IF('S4'!$K$41="j",'S7'!J12,0)</f>
        <v>0</v>
      </c>
      <c r="K22" s="194"/>
      <c r="L22" s="197" t="e">
        <f>IF('S4'!K$41="J",J22/K$3/G$1,0)</f>
        <v>#DIV/0!</v>
      </c>
      <c r="M22" s="199">
        <f>$J22*L$3</f>
        <v>0</v>
      </c>
      <c r="N22" s="200">
        <f>J22-M22</f>
        <v>0</v>
      </c>
    </row>
    <row r="23" spans="1:14" x14ac:dyDescent="0.25">
      <c r="A23" s="141"/>
      <c r="B23" s="142" t="s">
        <v>70</v>
      </c>
      <c r="C23" s="280">
        <f>'S4'!G40+'S4'!K40</f>
        <v>0</v>
      </c>
      <c r="D23" s="194"/>
      <c r="E23" s="195">
        <f t="shared" si="2"/>
        <v>0</v>
      </c>
      <c r="F23" s="196">
        <f t="shared" si="3"/>
        <v>0</v>
      </c>
      <c r="H23" s="141"/>
      <c r="I23" s="142" t="s">
        <v>71</v>
      </c>
      <c r="J23" s="201">
        <f>IF('S4'!$K$41="j",'S7'!J13,0)</f>
        <v>0</v>
      </c>
      <c r="K23" s="194"/>
      <c r="L23" s="197" t="e">
        <f>IF('S4'!K$41="J",J23/K$3/G$1,0)</f>
        <v>#DIV/0!</v>
      </c>
      <c r="M23" s="199">
        <f t="shared" ref="M23:N26" si="4">$J24*M$3</f>
        <v>0</v>
      </c>
      <c r="N23" s="200">
        <f t="shared" si="4"/>
        <v>0</v>
      </c>
    </row>
    <row r="24" spans="1:14" x14ac:dyDescent="0.25">
      <c r="A24" s="141"/>
      <c r="B24" s="142" t="s">
        <v>383</v>
      </c>
      <c r="C24" s="280">
        <f>'S4'!G32+'S4'!K32</f>
        <v>0</v>
      </c>
      <c r="D24" s="194"/>
      <c r="E24" s="195">
        <f t="shared" si="2"/>
        <v>0</v>
      </c>
      <c r="F24" s="196">
        <f t="shared" si="3"/>
        <v>0</v>
      </c>
      <c r="G24" s="296" t="e">
        <f>D25/D3</f>
        <v>#DIV/0!</v>
      </c>
      <c r="H24" s="141"/>
      <c r="I24" s="142" t="s">
        <v>72</v>
      </c>
      <c r="J24" s="201">
        <f>IF('S4'!$K$41="j",'S7'!J14,0)</f>
        <v>0</v>
      </c>
      <c r="K24" s="194"/>
      <c r="L24" s="197" t="e">
        <f>IF('S4'!K$41="J",J24/K$3/G$1,0)</f>
        <v>#DIV/0!</v>
      </c>
      <c r="M24" s="199">
        <f t="shared" si="4"/>
        <v>0</v>
      </c>
      <c r="N24" s="200">
        <f t="shared" si="4"/>
        <v>0</v>
      </c>
    </row>
    <row r="25" spans="1:14" x14ac:dyDescent="0.25">
      <c r="A25" s="141"/>
      <c r="B25" s="142" t="s">
        <v>363</v>
      </c>
      <c r="C25" s="280">
        <f>IF('S4'!K41="j",'S4'!G39+'S4'!K39+(M50*-1),'S4'!G39+'S4'!K39)</f>
        <v>0</v>
      </c>
      <c r="D25" s="201">
        <f>IF('S4'!K41="J",Erg_mv!M52*-1,0)</f>
        <v>0</v>
      </c>
      <c r="E25" s="195">
        <f t="shared" si="2"/>
        <v>0</v>
      </c>
      <c r="F25" s="196">
        <f t="shared" si="3"/>
        <v>0</v>
      </c>
      <c r="H25" s="141"/>
      <c r="I25" s="142" t="s">
        <v>73</v>
      </c>
      <c r="J25" s="201">
        <f>IF('S4'!$K$41="j",'S7'!J15,0)</f>
        <v>0</v>
      </c>
      <c r="K25" s="194"/>
      <c r="L25" s="197" t="e">
        <f>IF('S4'!K$41="J",J25/K$3/G$1,0)</f>
        <v>#DIV/0!</v>
      </c>
      <c r="M25" s="199">
        <f t="shared" si="4"/>
        <v>0</v>
      </c>
      <c r="N25" s="200">
        <f t="shared" si="4"/>
        <v>0</v>
      </c>
    </row>
    <row r="26" spans="1:14" x14ac:dyDescent="0.25">
      <c r="A26" s="141"/>
      <c r="B26" s="142" t="s">
        <v>74</v>
      </c>
      <c r="C26" s="194"/>
      <c r="D26" s="330"/>
      <c r="E26" s="230">
        <f>IF(D$3&gt;0,D26/$D$3,0)</f>
        <v>0</v>
      </c>
      <c r="F26" s="287">
        <f t="shared" si="3"/>
        <v>0</v>
      </c>
      <c r="H26" s="141"/>
      <c r="I26" s="142" t="s">
        <v>75</v>
      </c>
      <c r="J26" s="201">
        <f>IF('S4'!$K$41="j",'S7'!J16,0)</f>
        <v>0</v>
      </c>
      <c r="K26" s="194"/>
      <c r="L26" s="197" t="e">
        <f>IF('S4'!K$41="J",J26/K$3/G$1,0)</f>
        <v>#DIV/0!</v>
      </c>
      <c r="M26" s="199">
        <f t="shared" si="4"/>
        <v>0</v>
      </c>
      <c r="N26" s="200">
        <f t="shared" si="4"/>
        <v>0</v>
      </c>
    </row>
    <row r="27" spans="1:14" x14ac:dyDescent="0.25">
      <c r="A27" s="212" t="s">
        <v>64</v>
      </c>
      <c r="B27" s="357"/>
      <c r="C27" s="214">
        <f>SUM(C16:C26)</f>
        <v>0</v>
      </c>
      <c r="D27" s="214">
        <f>D26+D25</f>
        <v>0</v>
      </c>
      <c r="E27" s="226">
        <f>SUM(E16:E25)</f>
        <v>0</v>
      </c>
      <c r="F27" s="288">
        <f>SUM(F16:F25)</f>
        <v>0</v>
      </c>
      <c r="H27" s="141"/>
      <c r="I27" s="142" t="s">
        <v>76</v>
      </c>
      <c r="J27" s="201">
        <f>IF('S4'!$K$41="j",'S7'!J17,0)</f>
        <v>0</v>
      </c>
      <c r="K27" s="194"/>
      <c r="L27" s="197" t="e">
        <f>IF('S4'!K$41="J",J27/K$3/G$1,0)</f>
        <v>#DIV/0!</v>
      </c>
      <c r="M27" s="199">
        <f>$J15*M$3</f>
        <v>0</v>
      </c>
      <c r="N27" s="200">
        <f>$J15*N$3</f>
        <v>0</v>
      </c>
    </row>
    <row r="28" spans="1:14" x14ac:dyDescent="0.25">
      <c r="A28" s="218" t="s">
        <v>66</v>
      </c>
      <c r="B28" s="358"/>
      <c r="C28" s="220">
        <f>C15-C27</f>
        <v>0</v>
      </c>
      <c r="D28" s="221"/>
      <c r="E28" s="227">
        <f>E15-E27</f>
        <v>0</v>
      </c>
      <c r="F28" s="289">
        <f>F15-F27</f>
        <v>0</v>
      </c>
      <c r="H28" s="141"/>
      <c r="I28" s="142" t="s">
        <v>78</v>
      </c>
      <c r="J28" s="201">
        <f>IF('S4'!$K$41="j",'S7'!J19,0)</f>
        <v>0</v>
      </c>
      <c r="K28" s="194"/>
      <c r="L28" s="197" t="e">
        <f>IF('S4'!K$41="J",J28/K$3/G$1,0)</f>
        <v>#DIV/0!</v>
      </c>
      <c r="M28" s="199">
        <f>$J28*M$3</f>
        <v>0</v>
      </c>
      <c r="N28" s="200">
        <f>$J28*N$3</f>
        <v>0</v>
      </c>
    </row>
    <row r="29" spans="1:14" x14ac:dyDescent="0.25">
      <c r="A29" s="228" t="s">
        <v>68</v>
      </c>
      <c r="B29" s="142" t="s">
        <v>69</v>
      </c>
      <c r="C29" s="298">
        <f>IF('S4'!$K$41="j",IF('S7'!H11&gt;0,'S7'!I11,'S7'!G11))</f>
        <v>0</v>
      </c>
      <c r="D29" s="537"/>
      <c r="E29" s="195">
        <f>IF(D$3&gt;0,C29/$D$3,0)</f>
        <v>0</v>
      </c>
      <c r="F29" s="290">
        <f t="shared" ref="F29:F38" si="5">IF(E29=0,0,E29/F$2*100)</f>
        <v>0</v>
      </c>
      <c r="G29" s="296" t="e">
        <f>D30/D3</f>
        <v>#DIV/0!</v>
      </c>
      <c r="H29" s="141"/>
      <c r="I29" s="142" t="s">
        <v>79</v>
      </c>
      <c r="J29" s="194"/>
      <c r="K29" s="330"/>
      <c r="L29" s="286" t="e">
        <f>IF('S4'!K$41="J",K29/K$3/G$1,0)</f>
        <v>#DIV/0!</v>
      </c>
      <c r="M29" s="199">
        <f>$J29*M$3</f>
        <v>0</v>
      </c>
      <c r="N29" s="200">
        <f>$J29*N$3</f>
        <v>0</v>
      </c>
    </row>
    <row r="30" spans="1:14" x14ac:dyDescent="0.25">
      <c r="A30" s="141"/>
      <c r="B30" s="142" t="s">
        <v>271</v>
      </c>
      <c r="C30" s="245"/>
      <c r="D30" s="229">
        <f>IF(Hilfstabellen!B19&gt;0,Hilfstabellen!B19,0)</f>
        <v>0</v>
      </c>
      <c r="E30" s="230">
        <f>IF(D$3&gt;0,(D30+D25)/$D$3,0)</f>
        <v>0</v>
      </c>
      <c r="F30" s="287">
        <f t="shared" si="5"/>
        <v>0</v>
      </c>
      <c r="H30" s="231" t="s">
        <v>80</v>
      </c>
      <c r="I30" s="232"/>
      <c r="J30" s="233">
        <f>SUM(J20:J29)</f>
        <v>0</v>
      </c>
      <c r="K30" s="233">
        <f>SUM(K20:K29)</f>
        <v>0</v>
      </c>
      <c r="L30" s="234" t="e">
        <f>SUM(L20:L28)-L21</f>
        <v>#DIV/0!</v>
      </c>
      <c r="M30" s="235">
        <f>SUM(M20:M28)-M21</f>
        <v>0</v>
      </c>
      <c r="N30" s="236">
        <f>SUM(N20:N28)-N21</f>
        <v>0</v>
      </c>
    </row>
    <row r="31" spans="1:14" x14ac:dyDescent="0.25">
      <c r="A31" s="141"/>
      <c r="B31" s="142" t="s">
        <v>30</v>
      </c>
      <c r="C31" s="298">
        <f>IF('S4'!$K$41="j",IF('S7'!H12&gt;0,'S7'!I12,'S7'!G12))</f>
        <v>0</v>
      </c>
      <c r="D31" s="537"/>
      <c r="E31" s="195">
        <f t="shared" ref="E31:E37" si="6">IF(D$3&gt;0,C31/$D$3,0)</f>
        <v>0</v>
      </c>
      <c r="F31" s="196">
        <f t="shared" si="5"/>
        <v>0</v>
      </c>
      <c r="H31" s="193" t="s">
        <v>81</v>
      </c>
      <c r="I31" s="142" t="s">
        <v>82</v>
      </c>
      <c r="J31" s="201">
        <f>IF('S4'!$K$41="j",'S7'!J21,0)</f>
        <v>0</v>
      </c>
      <c r="K31" s="194"/>
      <c r="L31" s="197" t="e">
        <f>IF('S4'!K$41="J",J31/K$3/G$1,0)</f>
        <v>#DIV/0!</v>
      </c>
      <c r="M31" s="199">
        <f t="shared" ref="M31:N35" si="7">$J31*M$3</f>
        <v>0</v>
      </c>
      <c r="N31" s="200">
        <f t="shared" si="7"/>
        <v>0</v>
      </c>
    </row>
    <row r="32" spans="1:14" x14ac:dyDescent="0.25">
      <c r="A32" s="141"/>
      <c r="B32" s="142" t="s">
        <v>71</v>
      </c>
      <c r="C32" s="298">
        <f>IF('S4'!$K$41="j",IF('S7'!H13&gt;0,'S7'!I13,'S7'!G13))</f>
        <v>0</v>
      </c>
      <c r="D32" s="537"/>
      <c r="E32" s="195">
        <f t="shared" si="6"/>
        <v>0</v>
      </c>
      <c r="F32" s="196">
        <f t="shared" si="5"/>
        <v>0</v>
      </c>
      <c r="H32" s="141"/>
      <c r="I32" s="142" t="s">
        <v>84</v>
      </c>
      <c r="J32" s="201">
        <f>IF('S4'!$K$41="j",'S7'!J22,0)</f>
        <v>0</v>
      </c>
      <c r="K32" s="194"/>
      <c r="L32" s="197" t="e">
        <f>IF('S4'!K$41="J",J32/K$3/G$1,0)</f>
        <v>#DIV/0!</v>
      </c>
      <c r="M32" s="199">
        <f t="shared" si="7"/>
        <v>0</v>
      </c>
      <c r="N32" s="200">
        <f t="shared" si="7"/>
        <v>0</v>
      </c>
    </row>
    <row r="33" spans="1:14" x14ac:dyDescent="0.25">
      <c r="A33" s="141"/>
      <c r="B33" s="142" t="s">
        <v>83</v>
      </c>
      <c r="C33" s="298">
        <f>IF('S4'!$K$41="j",IF('S7'!H14&gt;0,'S7'!I14,'S7'!G14))</f>
        <v>0</v>
      </c>
      <c r="D33" s="537"/>
      <c r="E33" s="195">
        <f t="shared" si="6"/>
        <v>0</v>
      </c>
      <c r="F33" s="196">
        <f t="shared" si="5"/>
        <v>0</v>
      </c>
      <c r="H33" s="141"/>
      <c r="I33" s="142" t="s">
        <v>86</v>
      </c>
      <c r="J33" s="201">
        <f>IF('S4'!$K$41="j",'S7'!J23,0)</f>
        <v>0</v>
      </c>
      <c r="K33" s="194"/>
      <c r="L33" s="197" t="e">
        <f>IF('S4'!K$41="J",J33/K$3/G$1,0)</f>
        <v>#DIV/0!</v>
      </c>
      <c r="M33" s="199">
        <f t="shared" si="7"/>
        <v>0</v>
      </c>
      <c r="N33" s="200">
        <f t="shared" si="7"/>
        <v>0</v>
      </c>
    </row>
    <row r="34" spans="1:14" x14ac:dyDescent="0.25">
      <c r="A34" s="141"/>
      <c r="B34" s="142" t="s">
        <v>85</v>
      </c>
      <c r="C34" s="298">
        <f>IF('S4'!$K$41="j",IF('S7'!H15&gt;0,'S7'!I15,'S7'!G15))</f>
        <v>0</v>
      </c>
      <c r="D34" s="537"/>
      <c r="E34" s="195">
        <f t="shared" si="6"/>
        <v>0</v>
      </c>
      <c r="F34" s="196">
        <f t="shared" si="5"/>
        <v>0</v>
      </c>
      <c r="H34" s="141"/>
      <c r="I34" s="142" t="s">
        <v>88</v>
      </c>
      <c r="J34" s="201">
        <f>IF('S4'!$K$41="j",'S7'!J24,0)</f>
        <v>0</v>
      </c>
      <c r="K34" s="194"/>
      <c r="L34" s="197" t="e">
        <f>IF('S4'!K$41="J",J34/K$3/G$1,0)</f>
        <v>#DIV/0!</v>
      </c>
      <c r="M34" s="199">
        <f t="shared" si="7"/>
        <v>0</v>
      </c>
      <c r="N34" s="200">
        <f t="shared" si="7"/>
        <v>0</v>
      </c>
    </row>
    <row r="35" spans="1:14" x14ac:dyDescent="0.25">
      <c r="A35" s="141"/>
      <c r="B35" s="142" t="s">
        <v>87</v>
      </c>
      <c r="C35" s="298">
        <f>IF('S4'!$K$41="j",IF('S7'!H16&gt;0,'S7'!I16,'S7'!G16))</f>
        <v>0</v>
      </c>
      <c r="D35" s="537"/>
      <c r="E35" s="195">
        <f t="shared" si="6"/>
        <v>0</v>
      </c>
      <c r="F35" s="196">
        <f t="shared" si="5"/>
        <v>0</v>
      </c>
      <c r="H35" s="141"/>
      <c r="I35" s="142" t="s">
        <v>90</v>
      </c>
      <c r="J35" s="194"/>
      <c r="K35" s="330"/>
      <c r="L35" s="286" t="e">
        <f>IF('S4'!K$41="J",K35/K$3/G$1,0)</f>
        <v>#DIV/0!</v>
      </c>
      <c r="M35" s="199">
        <f t="shared" si="7"/>
        <v>0</v>
      </c>
      <c r="N35" s="200">
        <f t="shared" si="7"/>
        <v>0</v>
      </c>
    </row>
    <row r="36" spans="1:14" x14ac:dyDescent="0.25">
      <c r="A36" s="141"/>
      <c r="B36" s="142" t="s">
        <v>89</v>
      </c>
      <c r="C36" s="298">
        <f>IF('S4'!$K$41="j",IF('S7'!H17&gt;0,'S7'!I17,'S7'!G17))</f>
        <v>0</v>
      </c>
      <c r="D36" s="537"/>
      <c r="E36" s="195">
        <f t="shared" si="6"/>
        <v>0</v>
      </c>
      <c r="F36" s="196">
        <f t="shared" si="5"/>
        <v>0</v>
      </c>
      <c r="H36" s="237" t="s">
        <v>92</v>
      </c>
      <c r="I36" s="238"/>
      <c r="J36" s="239">
        <f>SUM(J31:J35)</f>
        <v>0</v>
      </c>
      <c r="K36" s="239">
        <f>SUM(K31:K35)</f>
        <v>0</v>
      </c>
      <c r="L36" s="240" t="e">
        <f>SUM(L31:L34)</f>
        <v>#DIV/0!</v>
      </c>
      <c r="M36" s="241">
        <f>SUM(M31:M34)</f>
        <v>0</v>
      </c>
      <c r="N36" s="242">
        <f>SUM(N31:N34)</f>
        <v>0</v>
      </c>
    </row>
    <row r="37" spans="1:14" x14ac:dyDescent="0.25">
      <c r="A37" s="141"/>
      <c r="B37" s="142" t="s">
        <v>93</v>
      </c>
      <c r="C37" s="298">
        <f>IF('S4'!$K$41="j",IF('S7'!H19&gt;0,'S7'!I19,'S7'!G19))</f>
        <v>0</v>
      </c>
      <c r="D37" s="537"/>
      <c r="E37" s="195">
        <f t="shared" si="6"/>
        <v>0</v>
      </c>
      <c r="F37" s="196">
        <f t="shared" si="5"/>
        <v>0</v>
      </c>
      <c r="H37" s="243" t="s">
        <v>94</v>
      </c>
      <c r="I37" s="57" t="s">
        <v>95</v>
      </c>
      <c r="J37" s="330"/>
      <c r="K37" s="245"/>
      <c r="L37" s="197" t="e">
        <f>IF('S4'!K$41="J",J37/K$3/G$1,0)</f>
        <v>#DIV/0!</v>
      </c>
      <c r="M37" s="199">
        <f t="shared" ref="M37:N40" si="8">$J37*M$3</f>
        <v>0</v>
      </c>
      <c r="N37" s="200">
        <f t="shared" si="8"/>
        <v>0</v>
      </c>
    </row>
    <row r="38" spans="1:14" x14ac:dyDescent="0.25">
      <c r="A38" s="141"/>
      <c r="B38" s="142" t="s">
        <v>79</v>
      </c>
      <c r="C38" s="194"/>
      <c r="D38" s="297"/>
      <c r="E38" s="230">
        <f>IF(D$3&gt;0,D38/$D$3,0)</f>
        <v>0</v>
      </c>
      <c r="F38" s="287">
        <f t="shared" si="5"/>
        <v>0</v>
      </c>
      <c r="H38" s="243"/>
      <c r="I38" s="244" t="s">
        <v>31</v>
      </c>
      <c r="J38" s="330"/>
      <c r="K38" s="245"/>
      <c r="L38" s="197" t="e">
        <f>IF('S4'!K$41="J",J38/K$3/G$1,0)</f>
        <v>#DIV/0!</v>
      </c>
      <c r="M38" s="199">
        <f t="shared" si="8"/>
        <v>0</v>
      </c>
      <c r="N38" s="200">
        <f t="shared" si="8"/>
        <v>0</v>
      </c>
    </row>
    <row r="39" spans="1:14" x14ac:dyDescent="0.25">
      <c r="A39" s="231" t="s">
        <v>80</v>
      </c>
      <c r="B39" s="359"/>
      <c r="C39" s="233">
        <f>SUM(C29:C38)</f>
        <v>0</v>
      </c>
      <c r="D39" s="233">
        <f>D30+D38</f>
        <v>0</v>
      </c>
      <c r="E39" s="246">
        <f>SUM(E29:E37)-E30</f>
        <v>0</v>
      </c>
      <c r="F39" s="247">
        <f>SUM(F29:F37)-F30</f>
        <v>0</v>
      </c>
      <c r="H39" s="243"/>
      <c r="I39" s="244" t="s">
        <v>97</v>
      </c>
      <c r="J39" s="330"/>
      <c r="K39" s="245"/>
      <c r="L39" s="197" t="e">
        <f>IF('S4'!K$41="J",J39/K$3/G$1,0)</f>
        <v>#DIV/0!</v>
      </c>
      <c r="M39" s="199">
        <f t="shared" si="8"/>
        <v>0</v>
      </c>
      <c r="N39" s="200">
        <f t="shared" si="8"/>
        <v>0</v>
      </c>
    </row>
    <row r="40" spans="1:14" x14ac:dyDescent="0.25">
      <c r="A40" s="228" t="s">
        <v>81</v>
      </c>
      <c r="B40" s="142" t="s">
        <v>99</v>
      </c>
      <c r="C40" s="298">
        <f>IF('S4'!$K$41="j",IF('S7'!H21&gt;0,'S7'!I21,'S7'!G21))</f>
        <v>0</v>
      </c>
      <c r="D40" s="540"/>
      <c r="E40" s="538">
        <f>IF(D$3&gt;0,C40/$D$3,0)</f>
        <v>0</v>
      </c>
      <c r="F40" s="196">
        <f>IF(E40=0,0,E40/F$2*100)</f>
        <v>0</v>
      </c>
      <c r="H40" s="243"/>
      <c r="I40" s="244" t="s">
        <v>98</v>
      </c>
      <c r="J40" s="330"/>
      <c r="K40" s="245"/>
      <c r="L40" s="197" t="e">
        <f>IF('S4'!K$41="J",J40/K$3/G$1,0)</f>
        <v>#DIV/0!</v>
      </c>
      <c r="M40" s="199">
        <f t="shared" si="8"/>
        <v>0</v>
      </c>
      <c r="N40" s="200">
        <f t="shared" si="8"/>
        <v>0</v>
      </c>
    </row>
    <row r="41" spans="1:14" x14ac:dyDescent="0.25">
      <c r="A41" s="141"/>
      <c r="B41" s="142" t="s">
        <v>101</v>
      </c>
      <c r="C41" s="298">
        <f>IF('S4'!$K$41="j",IF('S7'!H22&gt;0,'S7'!I22,'S7'!G22))</f>
        <v>0</v>
      </c>
      <c r="D41" s="540"/>
      <c r="E41" s="538">
        <f>IF(D$3&gt;0,C41/$D$3,0)</f>
        <v>0</v>
      </c>
      <c r="F41" s="196">
        <f>IF(E41=0,0,E41/F$2*100)</f>
        <v>0</v>
      </c>
      <c r="H41" s="248" t="s">
        <v>100</v>
      </c>
      <c r="I41" s="249"/>
      <c r="J41" s="250">
        <f>SUM(J37:J40)</f>
        <v>0</v>
      </c>
      <c r="K41" s="250">
        <f>SUM(K37:K40)</f>
        <v>0</v>
      </c>
      <c r="L41" s="251" t="e">
        <f>SUM(L37:L40)</f>
        <v>#DIV/0!</v>
      </c>
      <c r="M41" s="252">
        <f>SUM(M37:M40)</f>
        <v>0</v>
      </c>
      <c r="N41" s="251">
        <f>SUM(N37:N40)</f>
        <v>0</v>
      </c>
    </row>
    <row r="42" spans="1:14" x14ac:dyDescent="0.25">
      <c r="A42" s="141"/>
      <c r="B42" s="142" t="s">
        <v>104</v>
      </c>
      <c r="C42" s="298">
        <f>IF('S4'!$K$41="j",IF('S7'!H23&gt;0,'S7'!I23,'S7'!G23))</f>
        <v>0</v>
      </c>
      <c r="D42" s="540"/>
      <c r="E42" s="538">
        <f>IF(D$3&gt;0,C42/$D$3,0)</f>
        <v>0</v>
      </c>
      <c r="F42" s="196">
        <f>IF(E42=0,0,E42/F$2*100)</f>
        <v>0</v>
      </c>
      <c r="H42" s="193" t="s">
        <v>102</v>
      </c>
      <c r="I42" s="142" t="s">
        <v>103</v>
      </c>
      <c r="J42" s="201">
        <f>IF('S4'!$K$41="j",'S7'!J26,0)</f>
        <v>0</v>
      </c>
      <c r="K42" s="194"/>
      <c r="L42" s="197" t="e">
        <f>IF('S4'!K$41="J",J42/K$3/G$1,0)</f>
        <v>#DIV/0!</v>
      </c>
      <c r="M42" s="199">
        <f t="shared" ref="M42:N47" si="9">$J42*M$3</f>
        <v>0</v>
      </c>
      <c r="N42" s="200">
        <f t="shared" si="9"/>
        <v>0</v>
      </c>
    </row>
    <row r="43" spans="1:14" x14ac:dyDescent="0.25">
      <c r="A43" s="141"/>
      <c r="B43" s="142" t="s">
        <v>106</v>
      </c>
      <c r="C43" s="298">
        <f>IF('S4'!$K$41="j",IF('S7'!H24&gt;0,'S7'!I24,'S7'!G24))</f>
        <v>0</v>
      </c>
      <c r="D43" s="540"/>
      <c r="E43" s="538">
        <f>IF(D$3&gt;0,C43/$D$3,0)</f>
        <v>0</v>
      </c>
      <c r="F43" s="196">
        <f>IF(E43=0,0,E43/F$2*100)</f>
        <v>0</v>
      </c>
      <c r="H43" s="141"/>
      <c r="I43" s="142" t="s">
        <v>105</v>
      </c>
      <c r="J43" s="201">
        <f>IF('S4'!$K$41="j",'S7'!J27,0)</f>
        <v>0</v>
      </c>
      <c r="K43" s="194"/>
      <c r="L43" s="197" t="e">
        <f>IF('S4'!K$41="J",J43/K$3/G$1,0)</f>
        <v>#DIV/0!</v>
      </c>
      <c r="M43" s="199">
        <f t="shared" si="9"/>
        <v>0</v>
      </c>
      <c r="N43" s="200">
        <f t="shared" si="9"/>
        <v>0</v>
      </c>
    </row>
    <row r="44" spans="1:14" x14ac:dyDescent="0.25">
      <c r="A44" s="141"/>
      <c r="B44" s="142" t="s">
        <v>108</v>
      </c>
      <c r="C44" s="194"/>
      <c r="D44" s="541"/>
      <c r="E44" s="539">
        <f>IF(D$3&gt;0,D44/$D$3,0)</f>
        <v>0</v>
      </c>
      <c r="F44" s="287">
        <f>IF(E44=0,0,E44/F$2*100)</f>
        <v>0</v>
      </c>
      <c r="H44" s="141"/>
      <c r="I44" s="142" t="s">
        <v>107</v>
      </c>
      <c r="J44" s="201">
        <f>IF('S4'!$K$41="j",'S7'!J28,0)</f>
        <v>0</v>
      </c>
      <c r="K44" s="194"/>
      <c r="L44" s="197" t="e">
        <f>IF('S4'!K$41="J",J44/K$3/G$1,0)</f>
        <v>#DIV/0!</v>
      </c>
      <c r="M44" s="199">
        <f t="shared" si="9"/>
        <v>0</v>
      </c>
      <c r="N44" s="200">
        <f t="shared" si="9"/>
        <v>0</v>
      </c>
    </row>
    <row r="45" spans="1:14" x14ac:dyDescent="0.25">
      <c r="A45" s="237" t="s">
        <v>92</v>
      </c>
      <c r="B45" s="360"/>
      <c r="C45" s="239">
        <f>SUM(C40:C44)</f>
        <v>0</v>
      </c>
      <c r="D45" s="239">
        <f>D44</f>
        <v>0</v>
      </c>
      <c r="E45" s="253">
        <f>SUM(E40:E43)</f>
        <v>0</v>
      </c>
      <c r="F45" s="254">
        <f>SUM(F40:F43)</f>
        <v>0</v>
      </c>
      <c r="H45" s="141"/>
      <c r="I45" s="142" t="s">
        <v>109</v>
      </c>
      <c r="J45" s="201">
        <f>IF('S4'!$K$41="j",'S7'!J29,0)</f>
        <v>0</v>
      </c>
      <c r="K45" s="194"/>
      <c r="L45" s="197" t="e">
        <f>IF('S4'!K$41="J",J45/K$3/G$1,0)</f>
        <v>#DIV/0!</v>
      </c>
      <c r="M45" s="199">
        <f t="shared" si="9"/>
        <v>0</v>
      </c>
      <c r="N45" s="200">
        <f t="shared" si="9"/>
        <v>0</v>
      </c>
    </row>
    <row r="46" spans="1:14" x14ac:dyDescent="0.25">
      <c r="A46" s="228" t="s">
        <v>131</v>
      </c>
      <c r="B46" s="142" t="s">
        <v>111</v>
      </c>
      <c r="C46" s="298">
        <f>IF('S4'!$K$41="j",IF('S7'!H26&gt;0,'S7'!I26,'S7'!G26))</f>
        <v>0</v>
      </c>
      <c r="D46" s="537"/>
      <c r="E46" s="195">
        <f t="shared" ref="E46:E51" si="10">IF(D$3&gt;0,C46/$D$3,0)</f>
        <v>0</v>
      </c>
      <c r="F46" s="196">
        <f t="shared" ref="F46:F51" si="11">IF(E46=0,0,E46/F$2*100)</f>
        <v>0</v>
      </c>
      <c r="H46" s="141"/>
      <c r="I46" s="142" t="s">
        <v>110</v>
      </c>
      <c r="J46" s="201">
        <f>IF('S4'!$K$41="j",'S7'!J30,0)</f>
        <v>0</v>
      </c>
      <c r="K46" s="194"/>
      <c r="L46" s="197" t="e">
        <f>IF('S4'!K$41="J",J46/K$3/G$1,0)</f>
        <v>#DIV/0!</v>
      </c>
      <c r="M46" s="199">
        <f t="shared" si="9"/>
        <v>0</v>
      </c>
      <c r="N46" s="200">
        <f t="shared" si="9"/>
        <v>0</v>
      </c>
    </row>
    <row r="47" spans="1:14" x14ac:dyDescent="0.25">
      <c r="A47" s="141"/>
      <c r="B47" s="142" t="s">
        <v>113</v>
      </c>
      <c r="C47" s="298">
        <f>IF('S4'!$K$41="j",IF('S7'!H27&gt;0,'S7'!I27,'S7'!G27))</f>
        <v>0</v>
      </c>
      <c r="D47" s="537"/>
      <c r="E47" s="195">
        <f t="shared" si="10"/>
        <v>0</v>
      </c>
      <c r="F47" s="196">
        <f t="shared" si="11"/>
        <v>0</v>
      </c>
      <c r="H47" s="141"/>
      <c r="I47" s="142" t="s">
        <v>112</v>
      </c>
      <c r="J47" s="201">
        <f>IF('S4'!$K$41="j",'S7'!J31,0)</f>
        <v>0</v>
      </c>
      <c r="K47" s="194"/>
      <c r="L47" s="197" t="e">
        <f>IF('S4'!K$41="J",J47/K$3/G$1,0)</f>
        <v>#DIV/0!</v>
      </c>
      <c r="M47" s="199">
        <f t="shared" si="9"/>
        <v>0</v>
      </c>
      <c r="N47" s="200">
        <f t="shared" si="9"/>
        <v>0</v>
      </c>
    </row>
    <row r="48" spans="1:14" x14ac:dyDescent="0.25">
      <c r="A48" s="141"/>
      <c r="B48" s="142" t="s">
        <v>115</v>
      </c>
      <c r="C48" s="298">
        <f>IF('S4'!$K$41="j",IF('S7'!H28&gt;0,'S7'!I28,'S7'!G28))</f>
        <v>0</v>
      </c>
      <c r="D48" s="537"/>
      <c r="E48" s="195">
        <f t="shared" si="10"/>
        <v>0</v>
      </c>
      <c r="F48" s="196">
        <f t="shared" si="11"/>
        <v>0</v>
      </c>
      <c r="H48" s="255" t="s">
        <v>114</v>
      </c>
      <c r="I48" s="256"/>
      <c r="J48" s="257">
        <f>SUM(J42:J47)</f>
        <v>0</v>
      </c>
      <c r="K48" s="257"/>
      <c r="L48" s="258" t="e">
        <f>SUM(L42:L47)</f>
        <v>#DIV/0!</v>
      </c>
      <c r="M48" s="259">
        <f>SUM(M42:M47)</f>
        <v>0</v>
      </c>
      <c r="N48" s="258">
        <f>SUM(N42:N47)</f>
        <v>0</v>
      </c>
    </row>
    <row r="49" spans="1:14" x14ac:dyDescent="0.25">
      <c r="A49" s="141"/>
      <c r="B49" s="142" t="s">
        <v>117</v>
      </c>
      <c r="C49" s="298">
        <f>IF('S4'!$K$41="j",IF('S7'!H29&gt;0,'S7'!I29,'S7'!G29))</f>
        <v>0</v>
      </c>
      <c r="D49" s="537"/>
      <c r="E49" s="195">
        <f t="shared" si="10"/>
        <v>0</v>
      </c>
      <c r="F49" s="196">
        <f t="shared" si="11"/>
        <v>0</v>
      </c>
      <c r="H49" s="255" t="s">
        <v>116</v>
      </c>
      <c r="I49" s="256"/>
      <c r="J49" s="257">
        <f>J48+J36+J30+J18+J41</f>
        <v>0</v>
      </c>
      <c r="K49" s="257">
        <f>K36+K30+K18+K41</f>
        <v>0</v>
      </c>
      <c r="L49" s="258" t="e">
        <f>L48+L36+L30+L18+L41</f>
        <v>#DIV/0!</v>
      </c>
      <c r="M49" s="259">
        <f>M48+M36+M30+M18+M41</f>
        <v>0</v>
      </c>
      <c r="N49" s="258">
        <f>N48+N36+N30+N18+N41</f>
        <v>0</v>
      </c>
    </row>
    <row r="50" spans="1:14" ht="15" customHeight="1" thickBot="1" x14ac:dyDescent="0.3">
      <c r="A50" s="141"/>
      <c r="B50" s="142" t="s">
        <v>122</v>
      </c>
      <c r="C50" s="298">
        <f>IF('S4'!$K$41="j",IF('S7'!H30&gt;0,'S7'!I30,'S7'!G30))</f>
        <v>0</v>
      </c>
      <c r="D50" s="537"/>
      <c r="E50" s="195">
        <f t="shared" si="10"/>
        <v>0</v>
      </c>
      <c r="F50" s="196">
        <f t="shared" si="11"/>
        <v>0</v>
      </c>
      <c r="H50" s="260" t="s">
        <v>118</v>
      </c>
      <c r="I50" s="261"/>
      <c r="J50" s="262">
        <f>J10-J49</f>
        <v>0</v>
      </c>
      <c r="K50" s="262"/>
      <c r="L50" s="263" t="e">
        <f>L10-L49</f>
        <v>#DIV/0!</v>
      </c>
      <c r="M50" s="264">
        <f>M10-M49</f>
        <v>0</v>
      </c>
      <c r="N50" s="263">
        <f>N10-N49</f>
        <v>0</v>
      </c>
    </row>
    <row r="51" spans="1:14" s="265" customFormat="1" ht="13.5" customHeight="1" x14ac:dyDescent="0.25">
      <c r="A51" s="141"/>
      <c r="B51" s="142" t="s">
        <v>119</v>
      </c>
      <c r="C51" s="298">
        <f>IF('S4'!$K$41="j",IF('S7'!H31&gt;0,'S7'!I31,'S7'!G31))</f>
        <v>0</v>
      </c>
      <c r="D51" s="537"/>
      <c r="E51" s="195">
        <f t="shared" si="10"/>
        <v>0</v>
      </c>
      <c r="F51" s="196">
        <f t="shared" si="11"/>
        <v>0</v>
      </c>
      <c r="M51" s="69"/>
      <c r="N51" s="69"/>
    </row>
    <row r="52" spans="1:14" x14ac:dyDescent="0.25">
      <c r="A52" s="255" t="s">
        <v>130</v>
      </c>
      <c r="B52" s="256"/>
      <c r="C52" s="257">
        <f>SUM(C46:C51)</f>
        <v>0</v>
      </c>
      <c r="D52" s="257"/>
      <c r="E52" s="267">
        <f>SUM(E46:E51)</f>
        <v>0</v>
      </c>
      <c r="F52" s="268">
        <f>SUM(F46:F51)</f>
        <v>0</v>
      </c>
      <c r="H52" s="96" t="s">
        <v>120</v>
      </c>
      <c r="L52" s="96" t="s">
        <v>420</v>
      </c>
      <c r="M52" s="266">
        <f>M21*-1</f>
        <v>0</v>
      </c>
      <c r="N52" s="266">
        <f>N21*-1</f>
        <v>0</v>
      </c>
    </row>
    <row r="53" spans="1:14" x14ac:dyDescent="0.25">
      <c r="A53" s="255" t="s">
        <v>116</v>
      </c>
      <c r="B53" s="256"/>
      <c r="C53" s="257">
        <f>C52+C45+C39+C27</f>
        <v>0</v>
      </c>
      <c r="D53" s="257">
        <f>D45+D39+D27</f>
        <v>0</v>
      </c>
      <c r="E53" s="269">
        <f>E52+E45+E39+E27</f>
        <v>0</v>
      </c>
      <c r="F53" s="270">
        <f>F52+F45+F39+F27</f>
        <v>0</v>
      </c>
      <c r="K53" s="98"/>
      <c r="L53" s="98"/>
      <c r="M53" s="98"/>
      <c r="N53" s="98"/>
    </row>
    <row r="54" spans="1:14" ht="13.8" thickBot="1" x14ac:dyDescent="0.3">
      <c r="A54" s="260" t="s">
        <v>118</v>
      </c>
      <c r="B54" s="261"/>
      <c r="C54" s="262">
        <f>C15-C53</f>
        <v>0</v>
      </c>
      <c r="D54" s="262"/>
      <c r="E54" s="271">
        <f>E15-E53</f>
        <v>0</v>
      </c>
      <c r="F54" s="272">
        <f>F15-F53</f>
        <v>0</v>
      </c>
      <c r="K54" s="98"/>
      <c r="L54" s="98"/>
      <c r="M54" s="98"/>
      <c r="N54" s="98"/>
    </row>
    <row r="55" spans="1:14" ht="13.5" customHeight="1" thickBot="1" x14ac:dyDescent="0.3">
      <c r="A55" s="334" t="s">
        <v>123</v>
      </c>
      <c r="B55" s="334"/>
      <c r="C55" s="335"/>
      <c r="D55" s="751" t="str">
        <f>IF('S4'!$K$41="J","*** einschließlich kalk. Personalkosten für die PP","*** ohne kalk. Personalkosten für die PP, da Grundfuttervollkosten berücksichtigt")</f>
        <v>*** einschließlich kalk. Personalkosten für die PP</v>
      </c>
      <c r="E55" s="751"/>
      <c r="F55" s="751"/>
    </row>
    <row r="56" spans="1:14" ht="30.75" customHeight="1" thickBot="1" x14ac:dyDescent="0.3">
      <c r="A56" s="749" t="s">
        <v>304</v>
      </c>
      <c r="B56" s="750"/>
      <c r="C56" s="373" t="s">
        <v>301</v>
      </c>
      <c r="D56" s="373" t="s">
        <v>301</v>
      </c>
      <c r="E56" s="373" t="s">
        <v>300</v>
      </c>
      <c r="F56" s="374" t="s">
        <v>302</v>
      </c>
    </row>
    <row r="57" spans="1:14" ht="43.5" customHeight="1" x14ac:dyDescent="0.25">
      <c r="A57" s="273" t="s">
        <v>299</v>
      </c>
      <c r="B57" s="281"/>
      <c r="C57" s="281">
        <f>C54</f>
        <v>0</v>
      </c>
      <c r="D57" s="372"/>
      <c r="E57" s="281">
        <f>IF(D3&gt;0,C57/D3,0)</f>
        <v>0</v>
      </c>
      <c r="F57" s="474">
        <f>IF(D3&gt;0,E57/F2*100,0)</f>
        <v>0</v>
      </c>
      <c r="H57" s="749" t="s">
        <v>304</v>
      </c>
      <c r="I57" s="750"/>
      <c r="J57" s="373" t="s">
        <v>301</v>
      </c>
      <c r="K57" s="373" t="s">
        <v>301</v>
      </c>
      <c r="L57" s="374" t="s">
        <v>309</v>
      </c>
    </row>
    <row r="58" spans="1:14" ht="13.8" thickBot="1" x14ac:dyDescent="0.3">
      <c r="A58" s="375" t="s">
        <v>303</v>
      </c>
      <c r="B58" s="376"/>
      <c r="C58" s="377"/>
      <c r="D58" s="376">
        <f>C57-D53</f>
        <v>0</v>
      </c>
      <c r="E58" s="376">
        <f>IF(D3&gt;0,D58/D3,0)</f>
        <v>0</v>
      </c>
      <c r="F58" s="475">
        <f>IF(D3&gt;0,E58/F2*100,0)</f>
        <v>0</v>
      </c>
      <c r="H58" s="273" t="s">
        <v>299</v>
      </c>
      <c r="I58" s="281"/>
      <c r="J58" s="274">
        <f>J50</f>
        <v>0</v>
      </c>
      <c r="K58" s="402"/>
      <c r="L58" s="275" t="e">
        <f>J58/K3</f>
        <v>#DIV/0!</v>
      </c>
    </row>
    <row r="59" spans="1:14" ht="13.8" thickBot="1" x14ac:dyDescent="0.3">
      <c r="A59" s="754" t="s">
        <v>306</v>
      </c>
      <c r="B59" s="755"/>
      <c r="C59" s="484">
        <f>'S8'!G58</f>
        <v>0</v>
      </c>
      <c r="E59" s="485">
        <f>IF(D3&gt;0,C59/D3,0)</f>
        <v>0</v>
      </c>
      <c r="F59" s="486">
        <f>IF(D3&gt;0,E59/F2*100,0)</f>
        <v>0</v>
      </c>
      <c r="H59" s="375" t="s">
        <v>303</v>
      </c>
      <c r="I59" s="376"/>
      <c r="J59" s="401"/>
      <c r="K59" s="276">
        <f>J58-K49</f>
        <v>0</v>
      </c>
      <c r="L59" s="277" t="e">
        <f>K59/K3</f>
        <v>#DIV/0!</v>
      </c>
    </row>
    <row r="60" spans="1:14" x14ac:dyDescent="0.25">
      <c r="A60" s="752" t="s">
        <v>305</v>
      </c>
      <c r="B60" s="753"/>
      <c r="C60" s="378"/>
      <c r="D60" s="378"/>
      <c r="E60" s="378"/>
      <c r="F60" s="379"/>
    </row>
    <row r="61" spans="1:14" s="279" customFormat="1" ht="28.5" customHeight="1" x14ac:dyDescent="0.25">
      <c r="A61" s="380" t="s">
        <v>299</v>
      </c>
      <c r="B61" s="381"/>
      <c r="C61" s="381">
        <f>C57+C59</f>
        <v>0</v>
      </c>
      <c r="D61" s="372"/>
      <c r="E61" s="381">
        <f>IF(D3&gt;0,C61/D3,0)</f>
        <v>0</v>
      </c>
      <c r="F61" s="476">
        <f>IF(D3&gt;0,E61/F2*100,0)</f>
        <v>0</v>
      </c>
      <c r="M61" s="333"/>
      <c r="N61" s="333"/>
    </row>
    <row r="62" spans="1:14" ht="13.8" thickBot="1" x14ac:dyDescent="0.3">
      <c r="A62" s="382" t="s">
        <v>303</v>
      </c>
      <c r="B62" s="383"/>
      <c r="C62" s="377"/>
      <c r="D62" s="383">
        <f>C61-D53</f>
        <v>0</v>
      </c>
      <c r="E62" s="383">
        <f>IF(D3&gt;0,D62/D3,0)</f>
        <v>0</v>
      </c>
      <c r="F62" s="477">
        <f>IF(D3&gt;0,E62/F2*100,0)</f>
        <v>0</v>
      </c>
    </row>
    <row r="64" spans="1:14" ht="12" customHeight="1" x14ac:dyDescent="0.25">
      <c r="A64" s="97" t="s">
        <v>278</v>
      </c>
      <c r="F64" s="536">
        <f>IF(Hilfstabellen!C15&gt;0,Hilfstabellen!C15/Erg_mv!D3,0)</f>
        <v>0</v>
      </c>
    </row>
    <row r="65" spans="1:12" ht="15.6" x14ac:dyDescent="0.3">
      <c r="A65" s="278" t="s">
        <v>307</v>
      </c>
      <c r="B65" s="279"/>
      <c r="F65" s="282">
        <f>IF(F64&gt;0,(E57+E29)/F64,0)</f>
        <v>0</v>
      </c>
    </row>
    <row r="66" spans="1:12" ht="15.6" x14ac:dyDescent="0.3">
      <c r="A66" s="278" t="s">
        <v>96</v>
      </c>
      <c r="B66" s="279"/>
      <c r="F66" s="282">
        <f>IF(F64&gt;0,(E61+E29)/F64,0)</f>
        <v>0</v>
      </c>
      <c r="H66" s="278"/>
      <c r="I66" s="279"/>
      <c r="J66" s="279"/>
      <c r="K66" s="279"/>
      <c r="L66" s="284"/>
    </row>
    <row r="67" spans="1:12" ht="15.6" x14ac:dyDescent="0.3">
      <c r="H67" s="278"/>
      <c r="I67" s="279"/>
      <c r="J67" s="279"/>
      <c r="K67" s="279"/>
      <c r="L67" s="284"/>
    </row>
    <row r="70" spans="1:12" ht="15.6" x14ac:dyDescent="0.3">
      <c r="A70" s="737" t="s">
        <v>472</v>
      </c>
      <c r="B70" s="737"/>
      <c r="C70" s="737"/>
      <c r="D70" s="737"/>
    </row>
    <row r="71" spans="1:12" x14ac:dyDescent="0.25">
      <c r="A71" s="585" t="s">
        <v>33</v>
      </c>
      <c r="B71" s="738">
        <f>B2</f>
        <v>0</v>
      </c>
      <c r="C71" s="738"/>
      <c r="D71" s="739"/>
    </row>
    <row r="72" spans="1:12" x14ac:dyDescent="0.25">
      <c r="A72" s="740" t="s">
        <v>473</v>
      </c>
      <c r="B72" s="741"/>
      <c r="C72" s="742"/>
      <c r="D72" s="586">
        <f>G2</f>
        <v>0</v>
      </c>
    </row>
    <row r="73" spans="1:12" x14ac:dyDescent="0.25">
      <c r="A73" s="743" t="s">
        <v>474</v>
      </c>
      <c r="B73" s="744"/>
      <c r="C73" s="745"/>
      <c r="D73" s="587">
        <f>F2</f>
        <v>0</v>
      </c>
    </row>
    <row r="74" spans="1:12" x14ac:dyDescent="0.25">
      <c r="A74" s="743" t="s">
        <v>475</v>
      </c>
      <c r="B74" s="744"/>
      <c r="C74" s="745"/>
      <c r="D74" s="587" t="str">
        <f>F3</f>
        <v/>
      </c>
    </row>
    <row r="75" spans="1:12" x14ac:dyDescent="0.25">
      <c r="A75" s="743" t="s">
        <v>476</v>
      </c>
      <c r="B75" s="744"/>
      <c r="C75" s="745"/>
      <c r="D75" s="587">
        <f>'S5'!D10</f>
        <v>0</v>
      </c>
    </row>
    <row r="76" spans="1:12" x14ac:dyDescent="0.25">
      <c r="A76" s="743" t="s">
        <v>477</v>
      </c>
      <c r="B76" s="744"/>
      <c r="C76" s="745"/>
      <c r="D76" s="589">
        <f>'S5'!D21</f>
        <v>0</v>
      </c>
    </row>
    <row r="77" spans="1:12" x14ac:dyDescent="0.25">
      <c r="A77" s="743" t="s">
        <v>478</v>
      </c>
      <c r="B77" s="744"/>
      <c r="C77" s="745"/>
      <c r="D77" s="589">
        <f>'S5'!D19</f>
        <v>0</v>
      </c>
    </row>
    <row r="78" spans="1:12" x14ac:dyDescent="0.25">
      <c r="A78" s="743" t="s">
        <v>479</v>
      </c>
      <c r="B78" s="744"/>
      <c r="C78" s="745"/>
      <c r="D78" s="587">
        <f>'S5'!D18</f>
        <v>0</v>
      </c>
    </row>
    <row r="79" spans="1:12" x14ac:dyDescent="0.25">
      <c r="A79" s="743" t="s">
        <v>487</v>
      </c>
      <c r="B79" s="744"/>
      <c r="C79" s="745"/>
      <c r="D79" s="587">
        <f>'S5'!D54</f>
        <v>0</v>
      </c>
    </row>
    <row r="80" spans="1:12" x14ac:dyDescent="0.25">
      <c r="A80" s="743" t="s">
        <v>480</v>
      </c>
      <c r="B80" s="744"/>
      <c r="C80" s="745"/>
      <c r="D80" s="589">
        <f>'S5'!D61</f>
        <v>0</v>
      </c>
    </row>
    <row r="81" spans="1:4" x14ac:dyDescent="0.25">
      <c r="A81" s="743" t="s">
        <v>481</v>
      </c>
      <c r="B81" s="744"/>
      <c r="C81" s="745"/>
      <c r="D81" s="589" t="str">
        <f>IF('S2'!O17&gt;0,'S2'!L17/'S2'!O17*100,"")</f>
        <v/>
      </c>
    </row>
    <row r="82" spans="1:4" x14ac:dyDescent="0.25">
      <c r="A82" s="746" t="s">
        <v>482</v>
      </c>
      <c r="B82" s="747"/>
      <c r="C82" s="748"/>
      <c r="D82" s="590" t="str">
        <f>IF('S2'!H13&gt;0,'S2'!L13/'S2'!H13*100,"")</f>
        <v/>
      </c>
    </row>
    <row r="85" spans="1:4" ht="15.6" x14ac:dyDescent="0.3">
      <c r="A85" s="737" t="s">
        <v>483</v>
      </c>
      <c r="B85" s="737"/>
      <c r="C85" s="737"/>
      <c r="D85" s="737"/>
    </row>
    <row r="86" spans="1:4" x14ac:dyDescent="0.25">
      <c r="A86" s="585" t="s">
        <v>33</v>
      </c>
      <c r="B86" s="738">
        <v>0</v>
      </c>
      <c r="C86" s="738"/>
      <c r="D86" s="739"/>
    </row>
    <row r="87" spans="1:4" x14ac:dyDescent="0.25">
      <c r="A87" s="740" t="s">
        <v>484</v>
      </c>
      <c r="B87" s="741"/>
      <c r="C87" s="742"/>
      <c r="D87" s="586" t="str">
        <f>IF('S3'!E18&gt;0,'S5'!D6/('S3'!C18+'S3'!E18+'S3'!C19+'S3'!E19),"")</f>
        <v/>
      </c>
    </row>
    <row r="88" spans="1:4" x14ac:dyDescent="0.25">
      <c r="A88" s="743" t="s">
        <v>485</v>
      </c>
      <c r="B88" s="744"/>
      <c r="C88" s="745"/>
      <c r="D88" s="587" t="str">
        <f>IF('S3'!F18&gt;0,'S5'!D6/('S3'!D18+'S3'!F18+'S3'!D19+'S3'!F19),"")</f>
        <v/>
      </c>
    </row>
    <row r="89" spans="1:4" x14ac:dyDescent="0.25">
      <c r="A89" s="743" t="s">
        <v>486</v>
      </c>
      <c r="B89" s="744"/>
      <c r="C89" s="745"/>
      <c r="D89" s="587" t="str">
        <f>IF('S3'!E18&gt;0,'S2'!O17/('S3'!C18+'S3'!C19),"")</f>
        <v/>
      </c>
    </row>
    <row r="90" spans="1:4" x14ac:dyDescent="0.25">
      <c r="A90" s="659" t="s">
        <v>575</v>
      </c>
      <c r="B90" s="148"/>
      <c r="C90" s="148"/>
      <c r="D90" s="661">
        <f>'S3'!C10</f>
        <v>0</v>
      </c>
    </row>
  </sheetData>
  <customSheetViews>
    <customSheetView guid="{27AEA885-F2C3-11D5-84A6-00AA005DFEE1}" showRuler="0">
      <selection activeCell="B6" sqref="B6:G6"/>
      <pageMargins left="0.78740157480314965" right="0.59055118110236227" top="0.78740157480314965" bottom="0.78740157480314965" header="0.51181102362204722" footer="0.51181102362204722"/>
      <pageSetup paperSize="9" scale="83" orientation="portrait" horizontalDpi="4294967292" r:id="rId1"/>
      <headerFooter alignWithMargins="0">
        <oddHeader>&amp;CS11&amp;RSeite &amp;P</oddHeader>
        <oddFooter>&amp;CErg_mv</oddFooter>
      </headerFooter>
    </customSheetView>
  </customSheetViews>
  <mergeCells count="23">
    <mergeCell ref="A70:D70"/>
    <mergeCell ref="H57:I57"/>
    <mergeCell ref="D55:F55"/>
    <mergeCell ref="A56:B56"/>
    <mergeCell ref="A60:B60"/>
    <mergeCell ref="A59:B59"/>
    <mergeCell ref="A82:C82"/>
    <mergeCell ref="B71:D71"/>
    <mergeCell ref="A72:C72"/>
    <mergeCell ref="A73:C73"/>
    <mergeCell ref="A74:C74"/>
    <mergeCell ref="A75:C75"/>
    <mergeCell ref="A76:C76"/>
    <mergeCell ref="A77:C77"/>
    <mergeCell ref="A78:C78"/>
    <mergeCell ref="A79:C79"/>
    <mergeCell ref="A80:C80"/>
    <mergeCell ref="A81:C81"/>
    <mergeCell ref="A85:D85"/>
    <mergeCell ref="B86:D86"/>
    <mergeCell ref="A87:C87"/>
    <mergeCell ref="A88:C88"/>
    <mergeCell ref="A89:C89"/>
  </mergeCells>
  <phoneticPr fontId="43" type="noConversion"/>
  <hyperlinks>
    <hyperlink ref="A46" location="'S10'!b26" display="'S10'!b26"/>
    <hyperlink ref="A29" location="'S10'!b15" display="'S10'!b15"/>
    <hyperlink ref="A40" location="'S10'!b29" display="'S10'!b29"/>
  </hyperlinks>
  <printOptions headings="1"/>
  <pageMargins left="0.24" right="0.24" top="0.39" bottom="0.62" header="0.17" footer="0.51181102362204722"/>
  <pageSetup paperSize="9" scale="79" orientation="portrait" r:id="rId2"/>
  <headerFooter alignWithMargins="0">
    <oddHeader>&amp;CS11&amp;RSeite &amp;P</oddHeader>
    <oddFooter>&amp;CErg_mv</oddFooter>
  </headerFooter>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I37" sqref="I37"/>
    </sheetView>
  </sheetViews>
  <sheetFormatPr baseColWidth="10" defaultRowHeight="13.2" x14ac:dyDescent="0.25"/>
  <sheetData>
    <row r="1" spans="1:4" x14ac:dyDescent="0.25">
      <c r="A1" s="1"/>
      <c r="B1" s="1" t="s">
        <v>558</v>
      </c>
      <c r="C1" s="1"/>
      <c r="D1" s="1"/>
    </row>
    <row r="2" spans="1:4" x14ac:dyDescent="0.25">
      <c r="A2" s="1"/>
      <c r="B2" s="756" t="s">
        <v>433</v>
      </c>
      <c r="C2" s="757"/>
      <c r="D2" s="758"/>
    </row>
    <row r="3" spans="1:4" x14ac:dyDescent="0.25">
      <c r="A3" s="1"/>
      <c r="B3" s="315" t="s">
        <v>434</v>
      </c>
      <c r="C3" s="315" t="s">
        <v>435</v>
      </c>
      <c r="D3" s="315" t="s">
        <v>436</v>
      </c>
    </row>
    <row r="4" spans="1:4" x14ac:dyDescent="0.25">
      <c r="A4" s="1"/>
      <c r="B4" s="1"/>
      <c r="C4" s="1"/>
      <c r="D4" s="1"/>
    </row>
    <row r="5" spans="1:4" x14ac:dyDescent="0.25">
      <c r="A5" s="1"/>
      <c r="B5" s="602">
        <v>0.2</v>
      </c>
      <c r="C5" s="602">
        <v>0.5</v>
      </c>
      <c r="D5" s="602">
        <v>0.2</v>
      </c>
    </row>
    <row r="6" spans="1:4" x14ac:dyDescent="0.25">
      <c r="A6" s="1"/>
      <c r="B6" s="602">
        <v>0.8</v>
      </c>
      <c r="C6" s="602">
        <v>1</v>
      </c>
      <c r="D6" s="602">
        <v>0.5</v>
      </c>
    </row>
    <row r="7" spans="1:4" x14ac:dyDescent="0.25">
      <c r="A7" s="1"/>
      <c r="B7" s="602">
        <v>1</v>
      </c>
      <c r="C7" s="602">
        <v>1</v>
      </c>
      <c r="D7" s="602">
        <v>0.5</v>
      </c>
    </row>
    <row r="8" spans="1:4" x14ac:dyDescent="0.25">
      <c r="A8" s="1" t="s">
        <v>437</v>
      </c>
      <c r="B8" s="550" t="e">
        <f>('S3'!$C$6*B5+'S3'!$C$7*B6+'S3'!$C$8*B7)/'S3'!$C$9</f>
        <v>#DIV/0!</v>
      </c>
      <c r="C8" s="550" t="e">
        <f>('S3'!$C$6*C5+'S3'!$C$7*C6+'S3'!$C$8*C7)/'S3'!$C$9</f>
        <v>#DIV/0!</v>
      </c>
      <c r="D8" s="550" t="e">
        <f>('S3'!$C$6*D5+'S3'!$C$7*D6+'S3'!$C$8*D7)/'S3'!$C$9</f>
        <v>#DIV/0!</v>
      </c>
    </row>
    <row r="11" spans="1:4" x14ac:dyDescent="0.25">
      <c r="A11" s="636" t="s">
        <v>562</v>
      </c>
    </row>
    <row r="12" spans="1:4" x14ac:dyDescent="0.25">
      <c r="A12" s="65" t="s">
        <v>129</v>
      </c>
      <c r="B12" s="65"/>
      <c r="C12" s="66" t="s">
        <v>156</v>
      </c>
    </row>
    <row r="13" spans="1:4" ht="39.6" x14ac:dyDescent="0.25">
      <c r="A13" s="58" t="s">
        <v>141</v>
      </c>
      <c r="B13" s="1"/>
      <c r="C13" s="1" t="s">
        <v>140</v>
      </c>
    </row>
    <row r="14" spans="1:4" x14ac:dyDescent="0.25">
      <c r="A14" s="1"/>
      <c r="B14" s="1"/>
      <c r="C14" s="1"/>
    </row>
    <row r="15" spans="1:4" x14ac:dyDescent="0.25">
      <c r="A15" s="600">
        <v>15</v>
      </c>
      <c r="B15" s="293">
        <f>'S3'!F18*A15</f>
        <v>0</v>
      </c>
      <c r="C15" s="295">
        <f>'S3'!D18+'S3'!D19+'S3'!F18+'S3'!F19</f>
        <v>0</v>
      </c>
    </row>
    <row r="16" spans="1:4" x14ac:dyDescent="0.25">
      <c r="A16" s="600"/>
      <c r="B16" s="64">
        <f>IF('S3'!F20+'S3'!F21&gt;0,0,'S3'!F19*A16)</f>
        <v>0</v>
      </c>
      <c r="C16" s="291"/>
    </row>
    <row r="17" spans="1:3" x14ac:dyDescent="0.25">
      <c r="A17" s="600">
        <v>15</v>
      </c>
      <c r="B17" s="64">
        <f>'S3'!F20*A17</f>
        <v>0</v>
      </c>
      <c r="C17" s="291"/>
    </row>
    <row r="18" spans="1:3" x14ac:dyDescent="0.25">
      <c r="A18" s="600">
        <v>15</v>
      </c>
      <c r="B18" s="64">
        <f>'S3'!F21*A18</f>
        <v>0</v>
      </c>
      <c r="C18" s="291"/>
    </row>
    <row r="19" spans="1:3" ht="13.8" x14ac:dyDescent="0.3">
      <c r="A19" s="1"/>
      <c r="B19" s="294">
        <f>SUM(B15:B18)</f>
        <v>0</v>
      </c>
      <c r="C19" s="292"/>
    </row>
    <row r="23" spans="1:3" x14ac:dyDescent="0.25">
      <c r="A23" s="1" t="s">
        <v>561</v>
      </c>
    </row>
    <row r="24" spans="1:3" x14ac:dyDescent="0.25">
      <c r="A24" s="601">
        <v>15</v>
      </c>
    </row>
    <row r="25" spans="1:3" x14ac:dyDescent="0.25">
      <c r="A25" s="601"/>
    </row>
    <row r="26" spans="1:3" x14ac:dyDescent="0.25">
      <c r="A26" s="601"/>
    </row>
  </sheetData>
  <mergeCells count="1">
    <mergeCell ref="B2:D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8"/>
  <sheetViews>
    <sheetView zoomScaleNormal="100" workbookViewId="0"/>
  </sheetViews>
  <sheetFormatPr baseColWidth="10" defaultColWidth="11.44140625" defaultRowHeight="13.2" x14ac:dyDescent="0.25"/>
  <cols>
    <col min="1" max="1" width="10.5546875" style="613" customWidth="1"/>
    <col min="2" max="2" width="10" style="613" customWidth="1"/>
    <col min="3" max="6" width="11.44140625" style="613"/>
    <col min="7" max="7" width="13.109375" style="613" customWidth="1"/>
    <col min="8" max="16384" width="11.44140625" style="613"/>
  </cols>
  <sheetData>
    <row r="1" spans="1:8" s="604" customFormat="1" ht="15.6" x14ac:dyDescent="0.3">
      <c r="A1" s="603" t="s">
        <v>8</v>
      </c>
    </row>
    <row r="2" spans="1:8" s="606" customFormat="1" ht="12" x14ac:dyDescent="0.25">
      <c r="A2" s="605" t="s">
        <v>137</v>
      </c>
      <c r="B2" s="694" t="s">
        <v>496</v>
      </c>
      <c r="C2" s="694"/>
      <c r="D2" s="694"/>
      <c r="E2" s="694"/>
      <c r="F2" s="694"/>
      <c r="G2" s="694"/>
      <c r="H2" s="694"/>
    </row>
    <row r="3" spans="1:8" s="606" customFormat="1" ht="22.5" customHeight="1" x14ac:dyDescent="0.25">
      <c r="B3" s="695" t="s">
        <v>497</v>
      </c>
      <c r="C3" s="695"/>
      <c r="D3" s="695"/>
      <c r="E3" s="695"/>
      <c r="F3" s="695"/>
      <c r="G3" s="695"/>
      <c r="H3" s="695"/>
    </row>
    <row r="4" spans="1:8" s="606" customFormat="1" ht="12" x14ac:dyDescent="0.25">
      <c r="B4" s="696" t="s">
        <v>498</v>
      </c>
      <c r="C4" s="696"/>
      <c r="D4" s="696"/>
      <c r="E4" s="696"/>
      <c r="F4" s="696"/>
      <c r="G4" s="696"/>
      <c r="H4" s="696"/>
    </row>
    <row r="5" spans="1:8" s="606" customFormat="1" ht="23.25" customHeight="1" x14ac:dyDescent="0.25">
      <c r="B5" s="697" t="s">
        <v>499</v>
      </c>
      <c r="C5" s="697"/>
      <c r="D5" s="697"/>
      <c r="E5" s="697"/>
      <c r="F5" s="697"/>
      <c r="G5" s="697"/>
      <c r="H5" s="607"/>
    </row>
    <row r="6" spans="1:8" s="606" customFormat="1" ht="23.25" customHeight="1" x14ac:dyDescent="0.25">
      <c r="B6" s="698" t="s">
        <v>500</v>
      </c>
      <c r="C6" s="698"/>
      <c r="D6" s="698"/>
      <c r="E6" s="698"/>
      <c r="F6" s="698"/>
      <c r="G6" s="698"/>
      <c r="H6" s="698"/>
    </row>
    <row r="7" spans="1:8" x14ac:dyDescent="0.25">
      <c r="A7" s="641" t="s">
        <v>563</v>
      </c>
    </row>
    <row r="8" spans="1:8" x14ac:dyDescent="0.25">
      <c r="A8" s="641" t="s">
        <v>585</v>
      </c>
    </row>
    <row r="9" spans="1:8" x14ac:dyDescent="0.25">
      <c r="A9" s="641" t="s">
        <v>586</v>
      </c>
    </row>
    <row r="10" spans="1:8" s="643" customFormat="1" x14ac:dyDescent="0.25">
      <c r="A10" s="642" t="s">
        <v>501</v>
      </c>
    </row>
    <row r="11" spans="1:8" s="606" customFormat="1" ht="17.25" customHeight="1" thickBot="1" x14ac:dyDescent="0.25">
      <c r="A11" s="605" t="s">
        <v>502</v>
      </c>
      <c r="B11" s="608"/>
      <c r="C11" s="608"/>
      <c r="D11" s="608"/>
      <c r="E11" s="608"/>
      <c r="F11" s="608"/>
      <c r="G11" s="608"/>
    </row>
    <row r="12" spans="1:8" x14ac:dyDescent="0.25">
      <c r="A12" s="609" t="s">
        <v>503</v>
      </c>
      <c r="B12" s="610" t="s">
        <v>504</v>
      </c>
      <c r="C12" s="611" t="s">
        <v>505</v>
      </c>
      <c r="D12" s="611"/>
      <c r="E12" s="611"/>
      <c r="F12" s="611"/>
      <c r="G12" s="611"/>
      <c r="H12" s="612"/>
    </row>
    <row r="13" spans="1:8" ht="18" customHeight="1" x14ac:dyDescent="0.25">
      <c r="A13" s="662">
        <v>1</v>
      </c>
      <c r="B13" s="686"/>
      <c r="C13" s="626" t="s">
        <v>541</v>
      </c>
      <c r="D13" s="627"/>
      <c r="E13" s="627"/>
      <c r="F13" s="627"/>
      <c r="G13" s="627"/>
      <c r="H13" s="628"/>
    </row>
    <row r="14" spans="1:8" ht="42.75" customHeight="1" x14ac:dyDescent="0.25">
      <c r="A14" s="664"/>
      <c r="B14" s="687"/>
      <c r="C14" s="683" t="s">
        <v>569</v>
      </c>
      <c r="D14" s="684"/>
      <c r="E14" s="684"/>
      <c r="F14" s="684"/>
      <c r="G14" s="684"/>
      <c r="H14" s="685"/>
    </row>
    <row r="15" spans="1:8" ht="20.25" customHeight="1" x14ac:dyDescent="0.25">
      <c r="A15" s="662">
        <v>2</v>
      </c>
      <c r="B15" s="654" t="s">
        <v>539</v>
      </c>
      <c r="C15" s="688" t="s">
        <v>540</v>
      </c>
      <c r="D15" s="689"/>
      <c r="E15" s="689"/>
      <c r="F15" s="689"/>
      <c r="G15" s="689"/>
      <c r="H15" s="690"/>
    </row>
    <row r="16" spans="1:8" ht="27" customHeight="1" x14ac:dyDescent="0.25">
      <c r="A16" s="664"/>
      <c r="B16" s="655" t="s">
        <v>543</v>
      </c>
      <c r="C16" s="683" t="s">
        <v>570</v>
      </c>
      <c r="D16" s="691"/>
      <c r="E16" s="691"/>
      <c r="F16" s="691"/>
      <c r="G16" s="691"/>
      <c r="H16" s="692"/>
    </row>
    <row r="17" spans="1:19" ht="54.75" customHeight="1" x14ac:dyDescent="0.25">
      <c r="A17" s="662">
        <v>3</v>
      </c>
      <c r="B17" s="655" t="s">
        <v>564</v>
      </c>
      <c r="C17" s="665" t="s">
        <v>574</v>
      </c>
      <c r="D17" s="666"/>
      <c r="E17" s="666"/>
      <c r="F17" s="666"/>
      <c r="G17" s="666"/>
      <c r="H17" s="667"/>
      <c r="L17" s="615"/>
      <c r="M17" s="615"/>
      <c r="N17" s="615"/>
      <c r="O17" s="615"/>
      <c r="P17" s="615"/>
      <c r="Q17" s="615"/>
      <c r="R17" s="615"/>
      <c r="S17" s="615"/>
    </row>
    <row r="18" spans="1:19" ht="68.25" customHeight="1" x14ac:dyDescent="0.25">
      <c r="A18" s="663"/>
      <c r="B18" s="655" t="s">
        <v>542</v>
      </c>
      <c r="C18" s="665" t="s">
        <v>565</v>
      </c>
      <c r="D18" s="666"/>
      <c r="E18" s="666"/>
      <c r="F18" s="666"/>
      <c r="G18" s="666"/>
      <c r="H18" s="667"/>
      <c r="L18" s="617"/>
      <c r="M18" s="617"/>
      <c r="N18" s="617"/>
      <c r="O18" s="617"/>
      <c r="P18" s="617"/>
      <c r="Q18" s="617"/>
      <c r="R18" s="617"/>
      <c r="S18" s="615"/>
    </row>
    <row r="19" spans="1:19" ht="68.25" customHeight="1" x14ac:dyDescent="0.25">
      <c r="A19" s="663"/>
      <c r="B19" s="655" t="s">
        <v>542</v>
      </c>
      <c r="C19" s="665" t="s">
        <v>566</v>
      </c>
      <c r="D19" s="666"/>
      <c r="E19" s="666"/>
      <c r="F19" s="666"/>
      <c r="G19" s="666"/>
      <c r="H19" s="667"/>
      <c r="S19" s="615"/>
    </row>
    <row r="20" spans="1:19" ht="29.25" customHeight="1" x14ac:dyDescent="0.25">
      <c r="A20" s="664"/>
      <c r="B20" s="655" t="s">
        <v>567</v>
      </c>
      <c r="C20" s="665" t="s">
        <v>568</v>
      </c>
      <c r="D20" s="666"/>
      <c r="E20" s="666"/>
      <c r="F20" s="666"/>
      <c r="G20" s="666"/>
      <c r="H20" s="667"/>
      <c r="S20" s="615"/>
    </row>
    <row r="21" spans="1:19" ht="81" customHeight="1" x14ac:dyDescent="0.25">
      <c r="A21" s="635">
        <v>4</v>
      </c>
      <c r="B21" s="655" t="s">
        <v>571</v>
      </c>
      <c r="C21" s="665" t="s">
        <v>573</v>
      </c>
      <c r="D21" s="666"/>
      <c r="E21" s="666"/>
      <c r="F21" s="666"/>
      <c r="G21" s="666"/>
      <c r="H21" s="667"/>
      <c r="K21" s="615"/>
      <c r="S21" s="615"/>
    </row>
    <row r="22" spans="1:19" ht="27.75" customHeight="1" x14ac:dyDescent="0.25">
      <c r="A22" s="662">
        <v>5</v>
      </c>
      <c r="B22" s="655" t="s">
        <v>572</v>
      </c>
      <c r="C22" s="672" t="s">
        <v>577</v>
      </c>
      <c r="D22" s="672"/>
      <c r="E22" s="672"/>
      <c r="F22" s="672"/>
      <c r="G22" s="672"/>
      <c r="H22" s="673"/>
      <c r="K22" s="615"/>
      <c r="S22" s="617"/>
    </row>
    <row r="23" spans="1:19" s="615" customFormat="1" ht="30.75" customHeight="1" x14ac:dyDescent="0.25">
      <c r="A23" s="663"/>
      <c r="B23" s="655" t="s">
        <v>576</v>
      </c>
      <c r="C23" s="674" t="s">
        <v>580</v>
      </c>
      <c r="D23" s="675"/>
      <c r="E23" s="675"/>
      <c r="F23" s="675"/>
      <c r="G23" s="675"/>
      <c r="H23" s="676"/>
      <c r="L23" s="613"/>
      <c r="M23" s="613"/>
      <c r="N23" s="613"/>
      <c r="O23" s="613"/>
      <c r="P23" s="613"/>
      <c r="Q23" s="613"/>
      <c r="R23" s="613"/>
      <c r="S23" s="613"/>
    </row>
    <row r="24" spans="1:19" s="615" customFormat="1" ht="32.25" customHeight="1" x14ac:dyDescent="0.25">
      <c r="A24" s="664"/>
      <c r="B24" s="656" t="s">
        <v>578</v>
      </c>
      <c r="C24" s="674" t="s">
        <v>579</v>
      </c>
      <c r="D24" s="675"/>
      <c r="E24" s="675"/>
      <c r="F24" s="675"/>
      <c r="G24" s="675"/>
      <c r="H24" s="676"/>
      <c r="L24" s="613"/>
      <c r="M24" s="613"/>
      <c r="N24" s="613"/>
      <c r="O24" s="613"/>
      <c r="P24" s="613"/>
      <c r="Q24" s="613"/>
      <c r="R24" s="613"/>
      <c r="S24" s="613"/>
    </row>
    <row r="25" spans="1:19" s="615" customFormat="1" ht="27.75" customHeight="1" x14ac:dyDescent="0.25">
      <c r="A25" s="614">
        <v>6</v>
      </c>
      <c r="B25" s="656" t="s">
        <v>582</v>
      </c>
      <c r="C25" s="674" t="s">
        <v>581</v>
      </c>
      <c r="D25" s="675"/>
      <c r="E25" s="675"/>
      <c r="F25" s="675"/>
      <c r="G25" s="675"/>
      <c r="H25" s="676"/>
      <c r="L25" s="617"/>
      <c r="M25" s="617"/>
      <c r="N25" s="617"/>
      <c r="O25" s="617"/>
      <c r="P25" s="617"/>
      <c r="Q25" s="617"/>
      <c r="R25" s="617"/>
      <c r="S25" s="613"/>
    </row>
    <row r="26" spans="1:19" s="615" customFormat="1" ht="91.5" customHeight="1" x14ac:dyDescent="0.25">
      <c r="A26" s="614">
        <v>7</v>
      </c>
      <c r="B26" s="656" t="s">
        <v>583</v>
      </c>
      <c r="C26" s="674" t="s">
        <v>584</v>
      </c>
      <c r="D26" s="675"/>
      <c r="E26" s="675"/>
      <c r="F26" s="675"/>
      <c r="G26" s="675"/>
      <c r="H26" s="676"/>
      <c r="K26" s="617"/>
      <c r="S26" s="613"/>
    </row>
    <row r="27" spans="1:19" s="615" customFormat="1" ht="42.75" customHeight="1" x14ac:dyDescent="0.25">
      <c r="A27" s="614">
        <v>8</v>
      </c>
      <c r="B27" s="656" t="s">
        <v>587</v>
      </c>
      <c r="C27" s="674" t="s">
        <v>588</v>
      </c>
      <c r="D27" s="675"/>
      <c r="E27" s="675"/>
      <c r="F27" s="675"/>
      <c r="G27" s="675"/>
      <c r="H27" s="676"/>
      <c r="K27" s="613"/>
      <c r="L27" s="621"/>
      <c r="M27" s="621"/>
      <c r="N27" s="621"/>
      <c r="O27" s="621"/>
      <c r="P27" s="621"/>
      <c r="Q27" s="621"/>
      <c r="R27" s="621"/>
      <c r="S27" s="613"/>
    </row>
    <row r="28" spans="1:19" s="617" customFormat="1" ht="51.9" customHeight="1" x14ac:dyDescent="0.25">
      <c r="A28" s="616" t="s">
        <v>506</v>
      </c>
      <c r="B28" s="680" t="s">
        <v>507</v>
      </c>
      <c r="C28" s="681"/>
      <c r="D28" s="681"/>
      <c r="E28" s="681"/>
      <c r="F28" s="681"/>
      <c r="G28" s="681"/>
      <c r="H28" s="682"/>
      <c r="K28" s="613"/>
      <c r="L28" s="613"/>
      <c r="M28" s="613"/>
      <c r="N28" s="613"/>
      <c r="O28" s="613"/>
      <c r="P28" s="613"/>
      <c r="Q28" s="613"/>
      <c r="R28" s="613"/>
      <c r="S28" s="613"/>
    </row>
    <row r="29" spans="1:19" ht="26.25" customHeight="1" x14ac:dyDescent="0.25">
      <c r="A29" s="618" t="s">
        <v>508</v>
      </c>
      <c r="B29" s="657" t="s">
        <v>509</v>
      </c>
      <c r="C29" s="677" t="s">
        <v>510</v>
      </c>
      <c r="D29" s="678"/>
      <c r="E29" s="678"/>
      <c r="F29" s="678"/>
      <c r="G29" s="678"/>
      <c r="H29" s="679"/>
      <c r="S29" s="617"/>
    </row>
    <row r="30" spans="1:19" ht="65.099999999999994" customHeight="1" x14ac:dyDescent="0.25">
      <c r="A30" s="618"/>
      <c r="B30" s="655" t="s">
        <v>511</v>
      </c>
      <c r="C30" s="671" t="s">
        <v>512</v>
      </c>
      <c r="D30" s="672"/>
      <c r="E30" s="672"/>
      <c r="F30" s="672"/>
      <c r="G30" s="672"/>
      <c r="H30" s="673"/>
      <c r="L30" s="617"/>
      <c r="M30" s="617"/>
      <c r="N30" s="617"/>
      <c r="O30" s="617"/>
      <c r="P30" s="617"/>
      <c r="Q30" s="617"/>
      <c r="R30" s="617"/>
      <c r="S30" s="615"/>
    </row>
    <row r="31" spans="1:19" ht="26.1" customHeight="1" x14ac:dyDescent="0.25">
      <c r="A31" s="619"/>
      <c r="B31" s="658" t="s">
        <v>513</v>
      </c>
      <c r="C31" s="671" t="s">
        <v>589</v>
      </c>
      <c r="D31" s="672"/>
      <c r="E31" s="672"/>
      <c r="F31" s="672"/>
      <c r="G31" s="672"/>
      <c r="H31" s="673"/>
      <c r="L31" s="617"/>
      <c r="M31" s="617"/>
      <c r="N31" s="617"/>
      <c r="O31" s="617"/>
      <c r="P31" s="617"/>
      <c r="Q31" s="617"/>
      <c r="R31" s="617"/>
      <c r="S31" s="621"/>
    </row>
    <row r="32" spans="1:19" ht="26.1" customHeight="1" x14ac:dyDescent="0.25">
      <c r="A32" s="620"/>
      <c r="B32" s="655" t="s">
        <v>514</v>
      </c>
      <c r="C32" s="671" t="s">
        <v>515</v>
      </c>
      <c r="D32" s="672"/>
      <c r="E32" s="672"/>
      <c r="F32" s="672"/>
      <c r="G32" s="672"/>
      <c r="H32" s="673"/>
    </row>
    <row r="33" spans="1:19" ht="76.5" customHeight="1" x14ac:dyDescent="0.25">
      <c r="A33" s="620"/>
      <c r="B33" s="655" t="s">
        <v>597</v>
      </c>
      <c r="C33" s="671" t="s">
        <v>590</v>
      </c>
      <c r="D33" s="672"/>
      <c r="E33" s="672"/>
      <c r="F33" s="672"/>
      <c r="G33" s="672"/>
      <c r="H33" s="673"/>
      <c r="K33" s="617"/>
      <c r="L33" s="624"/>
      <c r="M33" s="624"/>
      <c r="N33" s="624"/>
      <c r="O33" s="624"/>
      <c r="P33" s="624"/>
      <c r="Q33" s="624"/>
      <c r="R33" s="624"/>
    </row>
    <row r="34" spans="1:19" s="617" customFormat="1" ht="90" customHeight="1" x14ac:dyDescent="0.25">
      <c r="A34" s="622" t="s">
        <v>595</v>
      </c>
      <c r="B34" s="623"/>
      <c r="C34" s="680" t="s">
        <v>596</v>
      </c>
      <c r="D34" s="681"/>
      <c r="E34" s="681"/>
      <c r="F34" s="681"/>
      <c r="G34" s="681"/>
      <c r="H34" s="682"/>
      <c r="K34" s="613"/>
      <c r="L34" s="606"/>
      <c r="M34" s="606"/>
      <c r="N34" s="606"/>
      <c r="O34" s="606"/>
      <c r="P34" s="606"/>
      <c r="Q34" s="606"/>
      <c r="R34" s="606"/>
      <c r="S34" s="613"/>
    </row>
    <row r="35" spans="1:19" ht="37.5" customHeight="1" x14ac:dyDescent="0.25">
      <c r="A35" s="686" t="s">
        <v>516</v>
      </c>
      <c r="B35" s="668" t="s">
        <v>591</v>
      </c>
      <c r="C35" s="669"/>
      <c r="D35" s="669"/>
      <c r="E35" s="669"/>
      <c r="F35" s="669"/>
      <c r="G35" s="669"/>
      <c r="H35" s="670"/>
    </row>
    <row r="36" spans="1:19" ht="51.9" customHeight="1" x14ac:dyDescent="0.25">
      <c r="A36" s="693"/>
      <c r="B36" s="658" t="s">
        <v>517</v>
      </c>
      <c r="C36" s="671" t="s">
        <v>592</v>
      </c>
      <c r="D36" s="672"/>
      <c r="E36" s="672"/>
      <c r="F36" s="672"/>
      <c r="G36" s="672"/>
      <c r="H36" s="673"/>
      <c r="S36" s="624"/>
    </row>
    <row r="37" spans="1:19" ht="54" customHeight="1" x14ac:dyDescent="0.25">
      <c r="A37" s="693"/>
      <c r="B37" s="655" t="s">
        <v>598</v>
      </c>
      <c r="C37" s="674" t="s">
        <v>593</v>
      </c>
      <c r="D37" s="675"/>
      <c r="E37" s="675"/>
      <c r="F37" s="675"/>
      <c r="G37" s="675"/>
      <c r="H37" s="676"/>
      <c r="L37" s="615"/>
      <c r="M37" s="615"/>
      <c r="N37" s="615"/>
      <c r="O37" s="615"/>
      <c r="P37" s="615"/>
      <c r="Q37" s="615"/>
      <c r="R37" s="615"/>
      <c r="S37" s="606"/>
    </row>
    <row r="38" spans="1:19" ht="41.25" customHeight="1" x14ac:dyDescent="0.25">
      <c r="A38" s="687"/>
      <c r="B38" s="655" t="s">
        <v>518</v>
      </c>
      <c r="C38" s="671" t="s">
        <v>594</v>
      </c>
      <c r="D38" s="672"/>
      <c r="E38" s="672"/>
      <c r="F38" s="672"/>
      <c r="G38" s="672"/>
      <c r="H38" s="673"/>
      <c r="K38" s="624"/>
    </row>
  </sheetData>
  <mergeCells count="36">
    <mergeCell ref="B2:H2"/>
    <mergeCell ref="B3:H3"/>
    <mergeCell ref="B4:H4"/>
    <mergeCell ref="B5:G5"/>
    <mergeCell ref="B6:H6"/>
    <mergeCell ref="A13:A14"/>
    <mergeCell ref="C14:H14"/>
    <mergeCell ref="B13:B14"/>
    <mergeCell ref="C15:H15"/>
    <mergeCell ref="C16:H16"/>
    <mergeCell ref="A15:A16"/>
    <mergeCell ref="C38:H38"/>
    <mergeCell ref="C19:H19"/>
    <mergeCell ref="C20:H20"/>
    <mergeCell ref="C29:H29"/>
    <mergeCell ref="C30:H30"/>
    <mergeCell ref="C31:H31"/>
    <mergeCell ref="C32:H32"/>
    <mergeCell ref="C33:H33"/>
    <mergeCell ref="C34:H34"/>
    <mergeCell ref="C24:H24"/>
    <mergeCell ref="C25:H25"/>
    <mergeCell ref="C26:H26"/>
    <mergeCell ref="C27:H27"/>
    <mergeCell ref="B28:H28"/>
    <mergeCell ref="C22:H22"/>
    <mergeCell ref="C23:H23"/>
    <mergeCell ref="A17:A20"/>
    <mergeCell ref="C21:H21"/>
    <mergeCell ref="B35:H35"/>
    <mergeCell ref="C36:H36"/>
    <mergeCell ref="C37:H37"/>
    <mergeCell ref="C18:H18"/>
    <mergeCell ref="A22:A24"/>
    <mergeCell ref="A35:A38"/>
    <mergeCell ref="C17:H17"/>
  </mergeCells>
  <hyperlinks>
    <hyperlink ref="C13:H13" location="'S1'!A25" display="Zelle C 25 ist entscheidend für das Berechnen mit Hilfe von Umlageschlüsseln"/>
    <hyperlink ref="C13" location="'S1'!C25" display="Grundlage der Betriebszweigabrechnung"/>
    <hyperlink ref="B15" location="'S2'!A2" tooltip="Tierbestandsentwicklung" display="Tab. 2-1"/>
    <hyperlink ref="B16" location="'S2'!D23" tooltip="Durchschnittsbestand außer Betriebszweig Milch" display="Tab.. 2-2"/>
    <hyperlink ref="B17" location="'S3'!A1" tooltip="Hauptfutterfläche" display="Tab. 3-1"/>
    <hyperlink ref="B18" location="'S3'!A13" tooltip="Arbeitszeitaufwand" display="Tab. 3-2"/>
    <hyperlink ref="B19" location="'S3'!A13" tooltip="Arbeitszeitaufwand" display="Tab. 3-2"/>
    <hyperlink ref="B20" location="'S3'!A30" tooltip="Angewandte Verfahren" display="Tab. 3-4"/>
    <hyperlink ref="B21" location="'S4'!A1" tooltip="Futtermittel" display="Tab. 4-1"/>
    <hyperlink ref="B22" location="'S5'!A1" tooltip="Leistungskennzahlen" display="Tab. 5-1"/>
    <hyperlink ref="B23" location="'S5'!A24" tooltip="Reproduktionsgeschehen" display="Tab. 5_2"/>
    <hyperlink ref="B24" location="'S5'!A50" tooltip="Gesamtleistung" display="Tab. 5-3"/>
    <hyperlink ref="B25" location="'S6'!A1" tooltip="Tierverkäufe bzw. Tierzukäufe" display="Tab. 6-1"/>
    <hyperlink ref="B26" location="'S7'!A1" tooltip="Aufteilung Arbeitserledigungs- und Gebäudekosten sowie sonstiger Gemeinkosten" display="Tab. 7-1"/>
    <hyperlink ref="B27" location="'S8'!A1" tooltip="Aufteilung Zulagen und Zuschüsse" display="Tab. 8-1"/>
    <hyperlink ref="B29" location="Erg_mv!C4" tooltip="Leistungen, Direktkosten, Gemeinkosten" display="Spalte C"/>
    <hyperlink ref="B30" location="Erg_mv!D4" tooltip="Ansätze für Faktorkosten" display="Spalte D"/>
    <hyperlink ref="B31" location="Erg_mv!B11" tooltip="Bestandsänderung" display="Z 11"/>
    <hyperlink ref="B32" location="Erg_mv!B14" tooltip="Organischer Dünger" display="Z 14"/>
    <hyperlink ref="B33" location="Erg_mv!A56" tooltip="Ergebniskennzahlen Milchproduktion" display="Z 56-62"/>
    <hyperlink ref="B36" location="Erg_mv!I6" tooltip="Umsatzerlöse Pflanzenproduktion" display="Z 6"/>
    <hyperlink ref="B37" location="Erg_mv!I21" tooltip="kalkulatorische Personalkosten" display="Z 21"/>
    <hyperlink ref="B38" location="Erg_mv!H57" tooltip="Ergebniskennzahlen Pflanzenproduktion" display="Z 57-59"/>
  </hyperlinks>
  <pageMargins left="0.78740157480314965" right="0.26" top="0.98425196850393704" bottom="0.78740157480314965" header="0.51181102362204722" footer="0.51181102362204722"/>
  <pageSetup paperSize="9" orientation="portrait" horizontalDpi="4294967292" r:id="rId1"/>
  <headerFooter alignWithMargins="0">
    <oddHeader>&amp;A&amp;RSeite &amp;P</oddHeader>
    <oddFooter>&amp;CErläuterungen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29"/>
  <sheetViews>
    <sheetView zoomScaleNormal="100" workbookViewId="0">
      <selection activeCell="C22" sqref="C22"/>
    </sheetView>
  </sheetViews>
  <sheetFormatPr baseColWidth="10" defaultRowHeight="13.2" x14ac:dyDescent="0.25"/>
  <cols>
    <col min="1" max="1" width="14.109375" style="1" customWidth="1"/>
    <col min="2" max="2" width="18.6640625" style="1" customWidth="1"/>
    <col min="3" max="3" width="24.109375" style="1" customWidth="1"/>
    <col min="4" max="4" width="28.109375" style="1" customWidth="1"/>
  </cols>
  <sheetData>
    <row r="1" spans="1:33" ht="17.399999999999999" x14ac:dyDescent="0.3">
      <c r="A1" s="83" t="s">
        <v>555</v>
      </c>
      <c r="B1" s="83"/>
      <c r="C1" s="83"/>
      <c r="D1" s="83"/>
    </row>
    <row r="2" spans="1:33" ht="17.399999999999999" x14ac:dyDescent="0.3">
      <c r="A2" s="83" t="s">
        <v>556</v>
      </c>
      <c r="B2" s="83"/>
      <c r="C2" s="83"/>
      <c r="D2" s="83"/>
    </row>
    <row r="3" spans="1:33" x14ac:dyDescent="0.25">
      <c r="A3" s="1" t="s">
        <v>494</v>
      </c>
    </row>
    <row r="4" spans="1:33" x14ac:dyDescent="0.25">
      <c r="A4" s="11" t="s">
        <v>272</v>
      </c>
      <c r="B4" s="11"/>
    </row>
    <row r="5" spans="1:33" x14ac:dyDescent="0.25">
      <c r="A5" s="82" t="s">
        <v>273</v>
      </c>
      <c r="B5" s="82"/>
      <c r="C5" s="82" t="s">
        <v>274</v>
      </c>
      <c r="D5" s="82" t="s">
        <v>275</v>
      </c>
    </row>
    <row r="6" spans="1:33" x14ac:dyDescent="0.25">
      <c r="A6" s="414"/>
      <c r="B6" s="415"/>
      <c r="C6" s="416"/>
      <c r="D6" s="415"/>
    </row>
    <row r="8" spans="1:33" x14ac:dyDescent="0.25">
      <c r="A8" s="11" t="s">
        <v>388</v>
      </c>
      <c r="B8" s="11"/>
      <c r="C8" s="11" t="s">
        <v>389</v>
      </c>
      <c r="D8" s="11" t="s">
        <v>390</v>
      </c>
    </row>
    <row r="9" spans="1:33" x14ac:dyDescent="0.25">
      <c r="A9" s="414"/>
      <c r="B9" s="415"/>
      <c r="C9" s="416"/>
      <c r="D9" s="416"/>
    </row>
    <row r="10" spans="1:33" x14ac:dyDescent="0.25">
      <c r="A10" s="303" t="s">
        <v>328</v>
      </c>
      <c r="C10" s="414"/>
      <c r="D10" s="415"/>
    </row>
    <row r="12" spans="1:33" s="84" customFormat="1" x14ac:dyDescent="0.25">
      <c r="A12" s="291"/>
      <c r="B12" s="291"/>
      <c r="C12" s="291"/>
      <c r="D12" s="291"/>
      <c r="E12"/>
      <c r="F12"/>
      <c r="G12"/>
      <c r="H12"/>
      <c r="I12"/>
      <c r="J12"/>
      <c r="K12"/>
      <c r="L12"/>
      <c r="M12"/>
      <c r="N12"/>
      <c r="O12"/>
      <c r="P12"/>
      <c r="Q12"/>
      <c r="R12"/>
      <c r="S12"/>
      <c r="T12"/>
      <c r="U12"/>
      <c r="V12"/>
      <c r="W12"/>
      <c r="X12"/>
      <c r="Y12"/>
      <c r="Z12"/>
      <c r="AA12"/>
      <c r="AB12"/>
      <c r="AC12"/>
      <c r="AD12"/>
      <c r="AE12"/>
      <c r="AF12"/>
      <c r="AG12"/>
    </row>
    <row r="16" spans="1:33" ht="12.75" customHeight="1" x14ac:dyDescent="0.3">
      <c r="A16" s="699" t="s">
        <v>391</v>
      </c>
      <c r="B16" s="700"/>
    </row>
    <row r="18" spans="1:7" ht="12.75" customHeight="1" x14ac:dyDescent="0.25">
      <c r="A18" s="705" t="s">
        <v>321</v>
      </c>
      <c r="B18" s="705"/>
      <c r="C18" s="416"/>
      <c r="F18" s="552">
        <v>1</v>
      </c>
      <c r="G18" s="552" t="s">
        <v>468</v>
      </c>
    </row>
    <row r="19" spans="1:7" x14ac:dyDescent="0.25">
      <c r="F19" s="552">
        <v>2</v>
      </c>
      <c r="G19" s="552" t="s">
        <v>469</v>
      </c>
    </row>
    <row r="20" spans="1:7" x14ac:dyDescent="0.25">
      <c r="A20" s="705" t="s">
        <v>10</v>
      </c>
      <c r="B20" s="705"/>
      <c r="C20" s="416"/>
      <c r="F20" s="552">
        <v>3</v>
      </c>
      <c r="G20" s="552" t="s">
        <v>470</v>
      </c>
    </row>
    <row r="22" spans="1:7" x14ac:dyDescent="0.25">
      <c r="A22" s="705" t="s">
        <v>241</v>
      </c>
      <c r="B22" s="705"/>
      <c r="C22" s="416"/>
    </row>
    <row r="24" spans="1:7" x14ac:dyDescent="0.25">
      <c r="A24" s="705" t="s">
        <v>11</v>
      </c>
      <c r="B24" s="705"/>
      <c r="C24" s="416"/>
    </row>
    <row r="27" spans="1:7" x14ac:dyDescent="0.25">
      <c r="A27" s="556" t="s">
        <v>444</v>
      </c>
      <c r="B27" s="557"/>
      <c r="C27" s="557"/>
      <c r="D27" s="558"/>
    </row>
    <row r="28" spans="1:7" x14ac:dyDescent="0.25">
      <c r="A28" s="559" t="s">
        <v>362</v>
      </c>
      <c r="B28" s="560" t="s">
        <v>293</v>
      </c>
      <c r="C28" s="701" t="s">
        <v>445</v>
      </c>
      <c r="D28" s="702"/>
    </row>
    <row r="29" spans="1:7" ht="12.75" customHeight="1" x14ac:dyDescent="0.25">
      <c r="A29" s="561"/>
      <c r="B29" s="562" t="s">
        <v>446</v>
      </c>
      <c r="C29" s="703" t="s">
        <v>322</v>
      </c>
      <c r="D29" s="704"/>
    </row>
  </sheetData>
  <customSheetViews>
    <customSheetView guid="{27AEA885-F2C3-11D5-84A6-00AA005DFEE1}" showPageBreaks="1" showRuler="0">
      <selection activeCell="B6" sqref="B6:G6"/>
      <pageMargins left="0.78740157499999996" right="0.78740157499999996" top="0.984251969" bottom="0.984251969" header="0.4921259845" footer="0.4921259845"/>
      <pageSetup paperSize="9" orientation="portrait" horizontalDpi="4294967293" r:id="rId1"/>
      <headerFooter alignWithMargins="0">
        <oddHeader>&amp;A&amp;RSeite &amp;P</oddHeader>
      </headerFooter>
    </customSheetView>
  </customSheetViews>
  <mergeCells count="7">
    <mergeCell ref="A16:B16"/>
    <mergeCell ref="C28:D28"/>
    <mergeCell ref="C29:D29"/>
    <mergeCell ref="A24:B24"/>
    <mergeCell ref="A18:B18"/>
    <mergeCell ref="A20:B20"/>
    <mergeCell ref="A22:B22"/>
  </mergeCells>
  <phoneticPr fontId="43" type="noConversion"/>
  <hyperlinks>
    <hyperlink ref="C29" r:id="rId2"/>
  </hyperlinks>
  <pageMargins left="0.78740157499999996" right="0.78740157499999996" top="0.984251969" bottom="0.984251969" header="0.4921259845" footer="0.4921259845"/>
  <pageSetup paperSize="9" scale="90" orientation="portrait" horizontalDpi="4294967293" r:id="rId3"/>
  <headerFooter alignWithMargins="0">
    <oddHeader>&amp;C&amp;A&amp;RSeite &amp;P</oddHeader>
  </headerFooter>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
  <sheetViews>
    <sheetView zoomScaleNormal="100" workbookViewId="0">
      <selection activeCell="A2" sqref="A2"/>
    </sheetView>
  </sheetViews>
  <sheetFormatPr baseColWidth="10" defaultColWidth="11.44140625" defaultRowHeight="13.2" x14ac:dyDescent="0.25"/>
  <cols>
    <col min="1" max="1" width="3.44140625" style="96" customWidth="1"/>
    <col min="2" max="2" width="5.6640625" style="96" customWidth="1"/>
    <col min="3" max="3" width="11.44140625" style="96"/>
    <col min="4" max="4" width="19.5546875" style="96" customWidth="1"/>
    <col min="5" max="7" width="6.44140625" style="96" customWidth="1"/>
    <col min="8" max="8" width="8" style="96" customWidth="1"/>
    <col min="9" max="14" width="6.44140625" style="96" customWidth="1"/>
    <col min="15" max="15" width="6.88671875" style="96" customWidth="1"/>
    <col min="16" max="16384" width="11.44140625" style="96"/>
  </cols>
  <sheetData>
    <row r="1" spans="1:15" ht="13.8" thickBot="1" x14ac:dyDescent="0.3">
      <c r="A1" s="97" t="s">
        <v>124</v>
      </c>
      <c r="C1" s="417"/>
      <c r="E1" s="98" t="s">
        <v>125</v>
      </c>
      <c r="F1" s="417"/>
      <c r="G1" s="300" t="s">
        <v>212</v>
      </c>
      <c r="H1" s="344"/>
      <c r="I1" s="344"/>
      <c r="J1" s="344"/>
      <c r="K1" s="345"/>
    </row>
    <row r="2" spans="1:15" s="99" customFormat="1" x14ac:dyDescent="0.25">
      <c r="A2" s="99" t="s">
        <v>412</v>
      </c>
    </row>
    <row r="3" spans="1:15" x14ac:dyDescent="0.25">
      <c r="A3" s="96" t="s">
        <v>347</v>
      </c>
    </row>
    <row r="4" spans="1:15" ht="12.75" customHeight="1" x14ac:dyDescent="0.25">
      <c r="A4" s="100" t="s">
        <v>329</v>
      </c>
      <c r="B4" s="100" t="s">
        <v>330</v>
      </c>
      <c r="C4" s="100" t="s">
        <v>331</v>
      </c>
      <c r="D4" s="706" t="s">
        <v>280</v>
      </c>
      <c r="E4" s="707"/>
      <c r="F4" s="707"/>
      <c r="G4" s="707"/>
      <c r="H4" s="707"/>
      <c r="I4" s="707"/>
      <c r="J4" s="707"/>
      <c r="K4" s="707"/>
      <c r="L4" s="707"/>
      <c r="M4" s="707"/>
      <c r="N4" s="707"/>
      <c r="O4" s="708"/>
    </row>
    <row r="5" spans="1:15" ht="36" customHeight="1" x14ac:dyDescent="0.25">
      <c r="A5" s="101" t="s">
        <v>332</v>
      </c>
      <c r="B5" s="101" t="s">
        <v>348</v>
      </c>
      <c r="C5" s="101" t="s">
        <v>333</v>
      </c>
      <c r="D5" s="102" t="s">
        <v>334</v>
      </c>
      <c r="E5" s="100" t="s">
        <v>335</v>
      </c>
      <c r="F5" s="103" t="s">
        <v>336</v>
      </c>
      <c r="G5" s="104"/>
      <c r="H5" s="105"/>
      <c r="I5" s="709" t="s">
        <v>337</v>
      </c>
      <c r="J5" s="710"/>
      <c r="K5" s="710"/>
      <c r="L5" s="710"/>
      <c r="M5" s="711"/>
      <c r="N5" s="100" t="s">
        <v>338</v>
      </c>
      <c r="O5" s="100" t="s">
        <v>557</v>
      </c>
    </row>
    <row r="6" spans="1:15" ht="30.6" x14ac:dyDescent="0.25">
      <c r="A6" s="468"/>
      <c r="B6" s="101" t="s">
        <v>339</v>
      </c>
      <c r="C6" s="106"/>
      <c r="D6" s="106"/>
      <c r="E6" s="107"/>
      <c r="F6" s="108" t="s">
        <v>340</v>
      </c>
      <c r="G6" s="108" t="s">
        <v>341</v>
      </c>
      <c r="H6" s="108" t="s">
        <v>276</v>
      </c>
      <c r="I6" s="108" t="s">
        <v>343</v>
      </c>
      <c r="J6" s="108" t="s">
        <v>341</v>
      </c>
      <c r="K6" s="108" t="s">
        <v>342</v>
      </c>
      <c r="L6" s="331" t="s">
        <v>344</v>
      </c>
      <c r="M6" s="331" t="s">
        <v>349</v>
      </c>
      <c r="N6" s="107"/>
      <c r="O6" s="109"/>
    </row>
    <row r="7" spans="1:15" x14ac:dyDescent="0.25">
      <c r="A7" s="110"/>
      <c r="B7" s="110"/>
      <c r="C7" s="110"/>
      <c r="D7" s="110"/>
      <c r="E7" s="111" t="s">
        <v>345</v>
      </c>
      <c r="F7" s="111" t="s">
        <v>345</v>
      </c>
      <c r="G7" s="111" t="s">
        <v>345</v>
      </c>
      <c r="H7" s="111" t="s">
        <v>345</v>
      </c>
      <c r="I7" s="111" t="s">
        <v>345</v>
      </c>
      <c r="J7" s="111" t="s">
        <v>345</v>
      </c>
      <c r="K7" s="111" t="s">
        <v>345</v>
      </c>
      <c r="L7" s="111" t="s">
        <v>345</v>
      </c>
      <c r="M7" s="111" t="s">
        <v>345</v>
      </c>
      <c r="N7" s="111" t="s">
        <v>345</v>
      </c>
      <c r="O7" s="111" t="s">
        <v>345</v>
      </c>
    </row>
    <row r="8" spans="1:15" ht="13.8" thickBot="1" x14ac:dyDescent="0.3">
      <c r="A8" s="112">
        <v>1</v>
      </c>
      <c r="B8" s="112">
        <v>2</v>
      </c>
      <c r="C8" s="112">
        <v>3</v>
      </c>
      <c r="D8" s="112">
        <v>4</v>
      </c>
      <c r="E8" s="112">
        <v>5</v>
      </c>
      <c r="F8" s="112">
        <v>6</v>
      </c>
      <c r="G8" s="112">
        <v>7</v>
      </c>
      <c r="H8" s="112">
        <v>8</v>
      </c>
      <c r="I8" s="112">
        <v>9</v>
      </c>
      <c r="J8" s="112">
        <v>10</v>
      </c>
      <c r="K8" s="112">
        <v>11</v>
      </c>
      <c r="L8" s="112">
        <v>12</v>
      </c>
      <c r="M8" s="112">
        <v>13</v>
      </c>
      <c r="N8" s="112">
        <v>14</v>
      </c>
      <c r="O8" s="396">
        <v>15</v>
      </c>
    </row>
    <row r="9" spans="1:15" x14ac:dyDescent="0.25">
      <c r="A9" s="113"/>
      <c r="B9" s="113"/>
      <c r="C9" s="349" t="s">
        <v>313</v>
      </c>
      <c r="D9" s="114" t="s">
        <v>314</v>
      </c>
      <c r="E9" s="423"/>
      <c r="F9" s="423"/>
      <c r="G9" s="423"/>
      <c r="H9" s="423"/>
      <c r="I9" s="423"/>
      <c r="J9" s="423"/>
      <c r="K9" s="424"/>
      <c r="L9" s="418"/>
      <c r="M9" s="421"/>
      <c r="N9" s="426">
        <f t="shared" ref="N9:N18" si="0">E9+F9+G9+H9-I9-J9-K9-L9</f>
        <v>0</v>
      </c>
      <c r="O9" s="639">
        <f t="shared" ref="O9:O18" si="1">(E9+N9)/2</f>
        <v>0</v>
      </c>
    </row>
    <row r="10" spans="1:15" ht="13.8" thickBot="1" x14ac:dyDescent="0.3">
      <c r="A10" s="115"/>
      <c r="B10" s="115"/>
      <c r="C10" s="350" t="s">
        <v>312</v>
      </c>
      <c r="D10" s="116" t="s">
        <v>154</v>
      </c>
      <c r="E10" s="405"/>
      <c r="F10" s="405"/>
      <c r="G10" s="405"/>
      <c r="H10" s="405"/>
      <c r="I10" s="405"/>
      <c r="J10" s="405"/>
      <c r="K10" s="425"/>
      <c r="L10" s="420"/>
      <c r="M10" s="422"/>
      <c r="N10" s="426">
        <f t="shared" si="0"/>
        <v>0</v>
      </c>
      <c r="O10" s="638">
        <f t="shared" si="1"/>
        <v>0</v>
      </c>
    </row>
    <row r="11" spans="1:15" x14ac:dyDescent="0.25">
      <c r="A11" s="115"/>
      <c r="B11" s="115"/>
      <c r="C11" s="350" t="s">
        <v>312</v>
      </c>
      <c r="D11" s="116" t="s">
        <v>447</v>
      </c>
      <c r="E11" s="405"/>
      <c r="F11" s="405"/>
      <c r="G11" s="405"/>
      <c r="H11" s="405"/>
      <c r="I11" s="405"/>
      <c r="J11" s="405"/>
      <c r="K11" s="425"/>
      <c r="L11" s="419"/>
      <c r="M11" s="563"/>
      <c r="N11" s="637">
        <f t="shared" si="0"/>
        <v>0</v>
      </c>
      <c r="O11" s="638">
        <f t="shared" si="1"/>
        <v>0</v>
      </c>
    </row>
    <row r="12" spans="1:15" ht="13.8" thickBot="1" x14ac:dyDescent="0.3">
      <c r="A12" s="115"/>
      <c r="B12" s="115"/>
      <c r="C12" s="350" t="s">
        <v>312</v>
      </c>
      <c r="D12" s="116" t="s">
        <v>154</v>
      </c>
      <c r="E12" s="405"/>
      <c r="F12" s="405"/>
      <c r="G12" s="405"/>
      <c r="H12" s="405"/>
      <c r="I12" s="405"/>
      <c r="J12" s="405"/>
      <c r="K12" s="425"/>
      <c r="L12" s="420"/>
      <c r="M12" s="422"/>
      <c r="N12" s="426">
        <f t="shared" si="0"/>
        <v>0</v>
      </c>
      <c r="O12" s="638">
        <f t="shared" si="1"/>
        <v>0</v>
      </c>
    </row>
    <row r="13" spans="1:15" ht="13.8" thickBot="1" x14ac:dyDescent="0.3">
      <c r="A13" s="115"/>
      <c r="B13" s="115"/>
      <c r="C13" s="350"/>
      <c r="D13" s="115" t="s">
        <v>155</v>
      </c>
      <c r="E13" s="487">
        <f>SUM(E9:E12)</f>
        <v>0</v>
      </c>
      <c r="F13" s="487">
        <f t="shared" ref="F13:M13" si="2">SUM(F9:F12)</f>
        <v>0</v>
      </c>
      <c r="G13" s="487">
        <f t="shared" si="2"/>
        <v>0</v>
      </c>
      <c r="H13" s="487">
        <f t="shared" si="2"/>
        <v>0</v>
      </c>
      <c r="I13" s="487">
        <f t="shared" si="2"/>
        <v>0</v>
      </c>
      <c r="J13" s="487">
        <f t="shared" si="2"/>
        <v>0</v>
      </c>
      <c r="K13" s="487">
        <f t="shared" si="2"/>
        <v>0</v>
      </c>
      <c r="L13" s="487">
        <f t="shared" si="2"/>
        <v>0</v>
      </c>
      <c r="M13" s="487">
        <f t="shared" si="2"/>
        <v>0</v>
      </c>
      <c r="N13" s="488">
        <f t="shared" si="0"/>
        <v>0</v>
      </c>
      <c r="O13" s="638">
        <f t="shared" si="1"/>
        <v>0</v>
      </c>
    </row>
    <row r="14" spans="1:15" x14ac:dyDescent="0.25">
      <c r="A14" s="115">
        <v>2</v>
      </c>
      <c r="B14" s="115"/>
      <c r="C14" s="350" t="s">
        <v>448</v>
      </c>
      <c r="D14" s="116" t="s">
        <v>449</v>
      </c>
      <c r="E14" s="405"/>
      <c r="F14" s="405"/>
      <c r="G14" s="405"/>
      <c r="H14" s="405"/>
      <c r="I14" s="405"/>
      <c r="J14" s="405"/>
      <c r="K14" s="425"/>
      <c r="L14" s="418"/>
      <c r="M14" s="563"/>
      <c r="N14" s="426">
        <f t="shared" si="0"/>
        <v>0</v>
      </c>
      <c r="O14" s="638">
        <f t="shared" si="1"/>
        <v>0</v>
      </c>
    </row>
    <row r="15" spans="1:15" x14ac:dyDescent="0.25">
      <c r="A15" s="115"/>
      <c r="B15" s="115"/>
      <c r="C15" s="350" t="s">
        <v>450</v>
      </c>
      <c r="D15" s="116" t="s">
        <v>449</v>
      </c>
      <c r="E15" s="405"/>
      <c r="F15" s="405"/>
      <c r="G15" s="405"/>
      <c r="H15" s="405"/>
      <c r="I15" s="405"/>
      <c r="J15" s="405"/>
      <c r="K15" s="425"/>
      <c r="L15" s="419"/>
      <c r="M15" s="563"/>
      <c r="N15" s="426">
        <f t="shared" si="0"/>
        <v>0</v>
      </c>
      <c r="O15" s="638">
        <f t="shared" si="1"/>
        <v>0</v>
      </c>
    </row>
    <row r="16" spans="1:15" x14ac:dyDescent="0.25">
      <c r="A16" s="115"/>
      <c r="B16" s="115"/>
      <c r="C16" s="350" t="s">
        <v>451</v>
      </c>
      <c r="D16" s="116" t="s">
        <v>452</v>
      </c>
      <c r="E16" s="405"/>
      <c r="F16" s="405"/>
      <c r="G16" s="405"/>
      <c r="H16" s="405"/>
      <c r="I16" s="405"/>
      <c r="J16" s="405"/>
      <c r="K16" s="425"/>
      <c r="L16" s="419"/>
      <c r="M16" s="563"/>
      <c r="N16" s="426">
        <f t="shared" si="0"/>
        <v>0</v>
      </c>
      <c r="O16" s="638">
        <f t="shared" si="1"/>
        <v>0</v>
      </c>
    </row>
    <row r="17" spans="1:15" x14ac:dyDescent="0.25">
      <c r="A17" s="115"/>
      <c r="B17" s="115"/>
      <c r="C17" s="569"/>
      <c r="D17" s="116" t="s">
        <v>346</v>
      </c>
      <c r="E17" s="405"/>
      <c r="F17" s="405"/>
      <c r="G17" s="405"/>
      <c r="H17" s="405"/>
      <c r="I17" s="405"/>
      <c r="J17" s="405"/>
      <c r="K17" s="425"/>
      <c r="L17" s="419"/>
      <c r="M17" s="563"/>
      <c r="N17" s="426">
        <f t="shared" si="0"/>
        <v>0</v>
      </c>
      <c r="O17" s="638">
        <f t="shared" si="1"/>
        <v>0</v>
      </c>
    </row>
    <row r="18" spans="1:15" ht="13.8" thickBot="1" x14ac:dyDescent="0.3">
      <c r="A18" s="564"/>
      <c r="B18" s="564"/>
      <c r="C18" s="570"/>
      <c r="D18" s="564" t="s">
        <v>242</v>
      </c>
      <c r="E18" s="565"/>
      <c r="F18" s="565"/>
      <c r="G18" s="565"/>
      <c r="H18" s="565"/>
      <c r="I18" s="565"/>
      <c r="J18" s="565"/>
      <c r="K18" s="566"/>
      <c r="L18" s="420"/>
      <c r="M18" s="567"/>
      <c r="N18" s="568">
        <f t="shared" si="0"/>
        <v>0</v>
      </c>
      <c r="O18" s="638">
        <f t="shared" si="1"/>
        <v>0</v>
      </c>
    </row>
    <row r="21" spans="1:15" x14ac:dyDescent="0.25">
      <c r="D21" s="299" t="s">
        <v>453</v>
      </c>
      <c r="E21" s="301"/>
    </row>
    <row r="22" spans="1:15" x14ac:dyDescent="0.25">
      <c r="D22" s="299"/>
      <c r="E22" s="301"/>
    </row>
    <row r="23" spans="1:15" x14ac:dyDescent="0.25">
      <c r="D23" s="99" t="s">
        <v>538</v>
      </c>
    </row>
    <row r="24" spans="1:15" x14ac:dyDescent="0.25">
      <c r="D24" s="99"/>
      <c r="L24" s="571" t="s">
        <v>454</v>
      </c>
      <c r="O24" s="571"/>
    </row>
    <row r="25" spans="1:15" x14ac:dyDescent="0.25">
      <c r="D25" s="351" t="s">
        <v>455</v>
      </c>
      <c r="E25" s="572"/>
      <c r="F25" s="344"/>
      <c r="G25" s="344"/>
      <c r="H25" s="344"/>
      <c r="I25" s="344"/>
      <c r="J25" s="344"/>
      <c r="K25" s="344"/>
      <c r="L25" s="344"/>
      <c r="M25" s="344"/>
      <c r="N25" s="345"/>
      <c r="O25" s="573"/>
    </row>
    <row r="26" spans="1:15" x14ac:dyDescent="0.25">
      <c r="D26" s="351" t="s">
        <v>456</v>
      </c>
      <c r="E26" s="572"/>
      <c r="F26" s="344"/>
      <c r="G26" s="344"/>
      <c r="H26" s="344"/>
      <c r="I26" s="344"/>
      <c r="J26" s="344"/>
      <c r="K26" s="344"/>
      <c r="L26" s="344"/>
      <c r="M26" s="344"/>
      <c r="N26" s="345"/>
      <c r="O26" s="573"/>
    </row>
    <row r="28" spans="1:15" x14ac:dyDescent="0.25">
      <c r="D28" s="351" t="s">
        <v>457</v>
      </c>
      <c r="E28" s="572"/>
      <c r="F28" s="344"/>
      <c r="G28" s="344"/>
      <c r="H28" s="344"/>
      <c r="I28" s="344"/>
      <c r="J28" s="344"/>
      <c r="K28" s="344"/>
      <c r="L28" s="344"/>
      <c r="M28" s="344"/>
      <c r="N28" s="345"/>
      <c r="O28" s="573"/>
    </row>
  </sheetData>
  <customSheetViews>
    <customSheetView guid="{27AEA885-F2C3-11D5-84A6-00AA005DFEE1}" showPageBreaks="1" printArea="1" showRuler="0">
      <selection activeCell="B6" sqref="B6:G6"/>
      <pageMargins left="0.59055118110236227" right="0.27" top="0.98425196850393704" bottom="0.98425196850393704" header="0.51181102362204722" footer="0.51181102362204722"/>
      <pageSetup paperSize="9" orientation="landscape" horizontalDpi="4294967292" r:id="rId1"/>
      <headerFooter alignWithMargins="0">
        <oddHeader>&amp;A&amp;RSeite &amp;P</oddHeader>
      </headerFooter>
    </customSheetView>
  </customSheetViews>
  <mergeCells count="2">
    <mergeCell ref="D4:O4"/>
    <mergeCell ref="I5:M5"/>
  </mergeCells>
  <phoneticPr fontId="43" type="noConversion"/>
  <printOptions headings="1"/>
  <pageMargins left="0.59055118110236227" right="0.27" top="0.98425196850393704" bottom="0.98425196850393704" header="0.51181102362204722" footer="0.51181102362204722"/>
  <pageSetup paperSize="9" orientation="landscape" horizontalDpi="4294967292" r:id="rId2"/>
  <headerFooter alignWithMargins="0">
    <oddHeader>&amp;C&amp;A&amp;RSeite &amp;P</oddHead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5"/>
  <sheetViews>
    <sheetView workbookViewId="0">
      <selection activeCell="E19" sqref="E19"/>
    </sheetView>
  </sheetViews>
  <sheetFormatPr baseColWidth="10" defaultColWidth="11.44140625" defaultRowHeight="13.2" x14ac:dyDescent="0.25"/>
  <cols>
    <col min="1" max="1" width="3.33203125" style="1" customWidth="1"/>
    <col min="2" max="2" width="23.6640625" style="1" customWidth="1"/>
    <col min="3" max="3" width="14.44140625" style="1" customWidth="1"/>
    <col min="4" max="4" width="12.6640625" style="1" customWidth="1"/>
    <col min="5" max="6" width="11.44140625" style="1"/>
    <col min="7" max="7" width="10" style="1" customWidth="1"/>
    <col min="8" max="9" width="11.44140625" style="1"/>
    <col min="10" max="10" width="12.33203125" style="1" customWidth="1"/>
    <col min="11" max="16384" width="11.44140625" style="1"/>
  </cols>
  <sheetData>
    <row r="1" spans="1:7" x14ac:dyDescent="0.25">
      <c r="A1" s="12" t="s">
        <v>414</v>
      </c>
      <c r="B1" s="31"/>
      <c r="C1" s="31"/>
      <c r="D1" s="31"/>
      <c r="E1" s="31"/>
      <c r="F1" s="31"/>
      <c r="G1" s="31"/>
    </row>
    <row r="2" spans="1:7" ht="13.8" thickBot="1" x14ac:dyDescent="0.3">
      <c r="A2" s="12"/>
      <c r="B2" s="31"/>
      <c r="C2" s="31"/>
      <c r="D2" s="31"/>
      <c r="E2" s="31"/>
      <c r="F2" s="31"/>
      <c r="G2" s="31"/>
    </row>
    <row r="3" spans="1:7" ht="13.8" x14ac:dyDescent="0.25">
      <c r="A3" s="26"/>
      <c r="B3" s="29" t="s">
        <v>325</v>
      </c>
      <c r="C3" s="525" t="s">
        <v>279</v>
      </c>
    </row>
    <row r="4" spans="1:7" ht="13.8" x14ac:dyDescent="0.3">
      <c r="A4" s="30"/>
      <c r="B4" s="25"/>
      <c r="C4" s="526" t="s">
        <v>324</v>
      </c>
      <c r="D4" s="303"/>
    </row>
    <row r="5" spans="1:7" x14ac:dyDescent="0.25">
      <c r="A5" s="15"/>
      <c r="B5" s="2">
        <v>1</v>
      </c>
      <c r="C5" s="16">
        <v>2</v>
      </c>
    </row>
    <row r="6" spans="1:7" x14ac:dyDescent="0.25">
      <c r="A6" s="17">
        <v>1</v>
      </c>
      <c r="B6" s="5" t="s">
        <v>281</v>
      </c>
      <c r="C6" s="591"/>
    </row>
    <row r="7" spans="1:7" x14ac:dyDescent="0.25">
      <c r="A7" s="18">
        <v>2</v>
      </c>
      <c r="B7" s="7" t="s">
        <v>323</v>
      </c>
      <c r="C7" s="592"/>
    </row>
    <row r="8" spans="1:7" x14ac:dyDescent="0.25">
      <c r="A8" s="527">
        <v>3</v>
      </c>
      <c r="B8" s="336" t="s">
        <v>442</v>
      </c>
      <c r="C8" s="593"/>
    </row>
    <row r="9" spans="1:7" x14ac:dyDescent="0.25">
      <c r="A9" s="528">
        <v>4</v>
      </c>
      <c r="B9" s="32" t="s">
        <v>326</v>
      </c>
      <c r="C9" s="594">
        <f>C6+C7+C8</f>
        <v>0</v>
      </c>
    </row>
    <row r="10" spans="1:7" ht="26.4" x14ac:dyDescent="0.25">
      <c r="A10" s="528">
        <v>5</v>
      </c>
      <c r="B10" s="348" t="s">
        <v>327</v>
      </c>
      <c r="C10" s="660">
        <f>IF(C9&gt;0,C9/'S2'!O17,0)</f>
        <v>0</v>
      </c>
    </row>
    <row r="11" spans="1:7" ht="13.8" thickBot="1" x14ac:dyDescent="0.3">
      <c r="A11" s="529">
        <v>6</v>
      </c>
      <c r="B11" s="55" t="s">
        <v>408</v>
      </c>
      <c r="C11" s="595"/>
    </row>
    <row r="13" spans="1:7" x14ac:dyDescent="0.25">
      <c r="A13" s="12" t="s">
        <v>413</v>
      </c>
    </row>
    <row r="14" spans="1:7" ht="13.8" thickBot="1" x14ac:dyDescent="0.3"/>
    <row r="15" spans="1:7" ht="13.8" x14ac:dyDescent="0.3">
      <c r="A15" s="26" t="s">
        <v>350</v>
      </c>
      <c r="B15" s="21"/>
      <c r="C15" s="13" t="s">
        <v>282</v>
      </c>
      <c r="D15" s="13"/>
      <c r="E15" s="13" t="s">
        <v>283</v>
      </c>
      <c r="F15" s="27"/>
    </row>
    <row r="16" spans="1:7" ht="27.6" x14ac:dyDescent="0.3">
      <c r="A16" s="28"/>
      <c r="B16" s="24"/>
      <c r="C16" s="8" t="s">
        <v>320</v>
      </c>
      <c r="D16" s="9" t="s">
        <v>284</v>
      </c>
      <c r="E16" s="8" t="s">
        <v>320</v>
      </c>
      <c r="F16" s="14" t="s">
        <v>284</v>
      </c>
    </row>
    <row r="17" spans="1:6" x14ac:dyDescent="0.25">
      <c r="A17" s="15"/>
      <c r="B17" s="2">
        <v>1</v>
      </c>
      <c r="C17" s="2">
        <v>2</v>
      </c>
      <c r="D17" s="2">
        <v>3</v>
      </c>
      <c r="E17" s="2">
        <v>4</v>
      </c>
      <c r="F17" s="16">
        <v>5</v>
      </c>
    </row>
    <row r="18" spans="1:6" x14ac:dyDescent="0.25">
      <c r="A18" s="17">
        <v>1</v>
      </c>
      <c r="B18" s="4" t="s">
        <v>351</v>
      </c>
      <c r="C18" s="411"/>
      <c r="D18" s="412"/>
      <c r="E18" s="411"/>
      <c r="F18" s="413"/>
    </row>
    <row r="19" spans="1:6" x14ac:dyDescent="0.25">
      <c r="A19" s="18">
        <v>2</v>
      </c>
      <c r="B19" s="6" t="s">
        <v>352</v>
      </c>
      <c r="C19" s="91">
        <f>C20+C21</f>
        <v>0</v>
      </c>
      <c r="D19" s="91">
        <f>D20+D21</f>
        <v>0</v>
      </c>
      <c r="E19" s="91">
        <f>E20+E21</f>
        <v>0</v>
      </c>
      <c r="F19" s="92">
        <f>F20+F21</f>
        <v>0</v>
      </c>
    </row>
    <row r="20" spans="1:6" x14ac:dyDescent="0.25">
      <c r="A20" s="18">
        <v>3</v>
      </c>
      <c r="B20" s="6" t="s">
        <v>353</v>
      </c>
      <c r="C20" s="406"/>
      <c r="D20" s="407"/>
      <c r="E20" s="406"/>
      <c r="F20" s="408"/>
    </row>
    <row r="21" spans="1:6" ht="13.8" thickBot="1" x14ac:dyDescent="0.3">
      <c r="A21" s="19">
        <v>4</v>
      </c>
      <c r="B21" s="20" t="s">
        <v>288</v>
      </c>
      <c r="C21" s="409"/>
      <c r="D21" s="410"/>
      <c r="E21" s="409"/>
      <c r="F21" s="404"/>
    </row>
    <row r="23" spans="1:6" x14ac:dyDescent="0.25">
      <c r="A23" s="12" t="s">
        <v>559</v>
      </c>
      <c r="B23" s="11"/>
      <c r="C23" s="11"/>
    </row>
    <row r="24" spans="1:6" ht="27.6" x14ac:dyDescent="0.3">
      <c r="E24" s="8" t="s">
        <v>320</v>
      </c>
      <c r="F24" s="14" t="s">
        <v>284</v>
      </c>
    </row>
    <row r="25" spans="1:6" x14ac:dyDescent="0.25">
      <c r="A25" s="712" t="s">
        <v>440</v>
      </c>
      <c r="B25" s="712"/>
      <c r="E25" s="599"/>
      <c r="F25" s="599"/>
    </row>
    <row r="26" spans="1:6" x14ac:dyDescent="0.25">
      <c r="A26" s="712" t="s">
        <v>441</v>
      </c>
      <c r="B26" s="712"/>
      <c r="E26" s="416"/>
      <c r="F26" s="416"/>
    </row>
    <row r="27" spans="1:6" ht="13.8" thickBot="1" x14ac:dyDescent="0.3">
      <c r="A27" s="712" t="s">
        <v>439</v>
      </c>
      <c r="B27" s="712"/>
      <c r="E27" s="551"/>
      <c r="F27" s="551"/>
    </row>
    <row r="28" spans="1:6" ht="13.8" thickBot="1" x14ac:dyDescent="0.3">
      <c r="A28" s="705" t="s">
        <v>438</v>
      </c>
      <c r="B28" s="705"/>
      <c r="E28" s="640">
        <f>E18+E19+E25+E26+E27</f>
        <v>0</v>
      </c>
      <c r="F28" s="640">
        <f>F18+F19+F25+F26+F27</f>
        <v>0</v>
      </c>
    </row>
    <row r="30" spans="1:6" x14ac:dyDescent="0.25">
      <c r="A30" s="12" t="s">
        <v>560</v>
      </c>
    </row>
    <row r="32" spans="1:6" x14ac:dyDescent="0.25">
      <c r="B32" s="11" t="s">
        <v>244</v>
      </c>
      <c r="C32" s="416"/>
      <c r="D32" s="416"/>
    </row>
    <row r="33" spans="1:7" x14ac:dyDescent="0.25">
      <c r="B33" s="11" t="s">
        <v>392</v>
      </c>
    </row>
    <row r="34" spans="1:7" x14ac:dyDescent="0.25">
      <c r="B34" s="1" t="s">
        <v>243</v>
      </c>
      <c r="C34" s="416"/>
      <c r="D34" s="416"/>
      <c r="E34" s="416"/>
    </row>
    <row r="35" spans="1:7" x14ac:dyDescent="0.25">
      <c r="B35" s="1" t="s">
        <v>355</v>
      </c>
      <c r="C35" s="416"/>
    </row>
    <row r="36" spans="1:7" x14ac:dyDescent="0.25">
      <c r="B36" s="1" t="s">
        <v>396</v>
      </c>
      <c r="C36" s="416"/>
    </row>
    <row r="37" spans="1:7" x14ac:dyDescent="0.25">
      <c r="B37" s="1" t="s">
        <v>398</v>
      </c>
      <c r="C37" s="416"/>
    </row>
    <row r="38" spans="1:7" x14ac:dyDescent="0.25">
      <c r="B38" s="11" t="s">
        <v>393</v>
      </c>
    </row>
    <row r="39" spans="1:7" x14ac:dyDescent="0.25">
      <c r="B39" s="1" t="s">
        <v>394</v>
      </c>
      <c r="C39" s="416"/>
    </row>
    <row r="40" spans="1:7" x14ac:dyDescent="0.25">
      <c r="B40" s="1" t="s">
        <v>354</v>
      </c>
      <c r="C40" s="416"/>
      <c r="D40" s="416"/>
    </row>
    <row r="41" spans="1:7" x14ac:dyDescent="0.25">
      <c r="B41" s="1" t="s">
        <v>395</v>
      </c>
      <c r="C41" s="416"/>
    </row>
    <row r="44" spans="1:7" x14ac:dyDescent="0.25">
      <c r="B44" s="1" t="s">
        <v>397</v>
      </c>
      <c r="C44" s="416"/>
      <c r="D44" s="416"/>
    </row>
    <row r="45" spans="1:7" x14ac:dyDescent="0.25">
      <c r="A45" s="70"/>
      <c r="B45" s="31"/>
      <c r="C45" s="31"/>
      <c r="D45" s="31"/>
      <c r="E45" s="31"/>
      <c r="F45" s="31"/>
      <c r="G45" s="31"/>
    </row>
  </sheetData>
  <customSheetViews>
    <customSheetView guid="{27AEA885-F2C3-11D5-84A6-00AA005DFEE1}" showRuler="0">
      <selection activeCell="B6" sqref="B6:G6"/>
      <pageMargins left="0.78740157499999996" right="0.78740157499999996" top="0.984251969" bottom="0.984251969" header="0.4921259845" footer="0.4921259845"/>
      <pageSetup paperSize="9" orientation="portrait" horizontalDpi="4294967292" r:id="rId1"/>
      <headerFooter alignWithMargins="0">
        <oddHeader>&amp;A&amp;RSeite &amp;P</oddHeader>
      </headerFooter>
    </customSheetView>
  </customSheetViews>
  <mergeCells count="4">
    <mergeCell ref="A28:B28"/>
    <mergeCell ref="A25:B25"/>
    <mergeCell ref="A26:B26"/>
    <mergeCell ref="A27:B27"/>
  </mergeCells>
  <phoneticPr fontId="43" type="noConversion"/>
  <pageMargins left="0.78740157499999996" right="0.78740157499999996" top="0.984251969" bottom="0.984251969" header="0.4921259845" footer="0.4921259845"/>
  <pageSetup paperSize="9" orientation="portrait" horizontalDpi="4294967292" r:id="rId2"/>
  <headerFooter alignWithMargins="0">
    <oddHeader>&amp;A&amp;RSeite &amp;P</oddHead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0"/>
  <sheetViews>
    <sheetView workbookViewId="0">
      <selection activeCell="J42" sqref="J42"/>
    </sheetView>
  </sheetViews>
  <sheetFormatPr baseColWidth="10" defaultColWidth="11.44140625" defaultRowHeight="13.2" x14ac:dyDescent="0.25"/>
  <cols>
    <col min="1" max="1" width="4" style="1" customWidth="1"/>
    <col min="2" max="2" width="13.88671875" style="1" customWidth="1"/>
    <col min="3" max="3" width="5.44140625" style="1" customWidth="1"/>
    <col min="4" max="11" width="8.5546875" style="1" customWidth="1"/>
    <col min="12" max="12" width="11.44140625" style="1"/>
    <col min="13" max="13" width="17.5546875" style="1" customWidth="1"/>
    <col min="14" max="14" width="4.33203125" style="23" customWidth="1"/>
    <col min="15" max="16384" width="11.44140625" style="1"/>
  </cols>
  <sheetData>
    <row r="1" spans="1:14" ht="13.8" thickBot="1" x14ac:dyDescent="0.3">
      <c r="A1" s="12" t="s">
        <v>552</v>
      </c>
      <c r="M1" s="77" t="s">
        <v>263</v>
      </c>
      <c r="N1" s="347" t="s">
        <v>264</v>
      </c>
    </row>
    <row r="2" spans="1:14" s="22" customFormat="1" ht="13.5" customHeight="1" x14ac:dyDescent="0.25">
      <c r="A2" s="35" t="s">
        <v>367</v>
      </c>
      <c r="B2" s="46"/>
      <c r="C2" s="47"/>
      <c r="D2" s="715" t="s">
        <v>340</v>
      </c>
      <c r="E2" s="716"/>
      <c r="F2" s="716"/>
      <c r="G2" s="720"/>
      <c r="H2" s="715" t="s">
        <v>368</v>
      </c>
      <c r="I2" s="716"/>
      <c r="J2" s="716"/>
      <c r="K2" s="717"/>
      <c r="M2" s="81" t="s">
        <v>548</v>
      </c>
      <c r="N2" s="631"/>
    </row>
    <row r="3" spans="1:14" s="22" customFormat="1" x14ac:dyDescent="0.25">
      <c r="A3" s="36"/>
      <c r="B3" s="39"/>
      <c r="C3" s="43"/>
      <c r="D3" s="718" t="s">
        <v>369</v>
      </c>
      <c r="E3" s="719"/>
      <c r="F3" s="33" t="s">
        <v>370</v>
      </c>
      <c r="G3" s="33" t="s">
        <v>371</v>
      </c>
      <c r="H3" s="713" t="s">
        <v>369</v>
      </c>
      <c r="I3" s="714"/>
      <c r="J3" s="33" t="s">
        <v>370</v>
      </c>
      <c r="K3" s="48" t="s">
        <v>371</v>
      </c>
      <c r="M3" s="63" t="s">
        <v>245</v>
      </c>
      <c r="N3" s="458">
        <v>1</v>
      </c>
    </row>
    <row r="4" spans="1:14" s="22" customFormat="1" x14ac:dyDescent="0.25">
      <c r="A4" s="36"/>
      <c r="B4" s="39"/>
      <c r="C4" s="43"/>
      <c r="D4" s="38" t="s">
        <v>372</v>
      </c>
      <c r="E4" s="44"/>
      <c r="F4" s="33"/>
      <c r="G4" s="33" t="s">
        <v>372</v>
      </c>
      <c r="H4" s="38" t="s">
        <v>372</v>
      </c>
      <c r="I4" s="44"/>
      <c r="J4" s="33"/>
      <c r="K4" s="48" t="s">
        <v>372</v>
      </c>
      <c r="M4" s="63" t="s">
        <v>132</v>
      </c>
      <c r="N4" s="458">
        <v>2</v>
      </c>
    </row>
    <row r="5" spans="1:14" s="22" customFormat="1" x14ac:dyDescent="0.25">
      <c r="A5" s="49"/>
      <c r="B5" s="37"/>
      <c r="C5" t="s">
        <v>263</v>
      </c>
      <c r="D5" s="45" t="s">
        <v>373</v>
      </c>
      <c r="E5" s="34" t="s">
        <v>374</v>
      </c>
      <c r="F5" s="33" t="s">
        <v>142</v>
      </c>
      <c r="G5" s="34" t="s">
        <v>139</v>
      </c>
      <c r="H5" s="45" t="s">
        <v>373</v>
      </c>
      <c r="I5" s="34" t="s">
        <v>374</v>
      </c>
      <c r="J5" s="33" t="s">
        <v>142</v>
      </c>
      <c r="K5" s="50" t="s">
        <v>139</v>
      </c>
      <c r="M5" s="72" t="s">
        <v>246</v>
      </c>
      <c r="N5" s="458">
        <v>3</v>
      </c>
    </row>
    <row r="6" spans="1:14" ht="10.5" customHeight="1" x14ac:dyDescent="0.25">
      <c r="A6" s="15"/>
      <c r="B6" s="42">
        <v>1</v>
      </c>
      <c r="C6" s="80" t="s">
        <v>264</v>
      </c>
      <c r="D6" s="42">
        <v>2</v>
      </c>
      <c r="E6" s="2">
        <v>3</v>
      </c>
      <c r="F6" s="2">
        <v>4</v>
      </c>
      <c r="G6" s="2">
        <v>5</v>
      </c>
      <c r="H6" s="42">
        <v>6</v>
      </c>
      <c r="I6" s="2">
        <v>7</v>
      </c>
      <c r="J6" s="2">
        <v>8</v>
      </c>
      <c r="K6" s="16">
        <v>9</v>
      </c>
      <c r="M6" s="72" t="s">
        <v>247</v>
      </c>
      <c r="N6" s="458">
        <v>4</v>
      </c>
    </row>
    <row r="7" spans="1:14" x14ac:dyDescent="0.25">
      <c r="A7" s="40">
        <v>1</v>
      </c>
      <c r="B7" s="3" t="s">
        <v>356</v>
      </c>
      <c r="C7" s="427">
        <v>19</v>
      </c>
      <c r="D7" s="596"/>
      <c r="E7" s="431"/>
      <c r="F7" s="432"/>
      <c r="G7" s="431"/>
      <c r="H7" s="430"/>
      <c r="I7" s="431"/>
      <c r="J7" s="432"/>
      <c r="K7" s="433"/>
      <c r="M7" s="72" t="s">
        <v>248</v>
      </c>
      <c r="N7" s="458">
        <v>5</v>
      </c>
    </row>
    <row r="8" spans="1:14" x14ac:dyDescent="0.25">
      <c r="A8" s="41">
        <v>2</v>
      </c>
      <c r="B8" s="10" t="s">
        <v>270</v>
      </c>
      <c r="C8" s="428">
        <v>1</v>
      </c>
      <c r="D8" s="597"/>
      <c r="E8" s="435"/>
      <c r="F8" s="436"/>
      <c r="G8" s="435"/>
      <c r="H8" s="434"/>
      <c r="I8" s="435"/>
      <c r="J8" s="436"/>
      <c r="K8" s="437"/>
      <c r="M8" s="72" t="s">
        <v>249</v>
      </c>
      <c r="N8" s="458">
        <v>6</v>
      </c>
    </row>
    <row r="9" spans="1:14" x14ac:dyDescent="0.25">
      <c r="A9" s="41">
        <v>3</v>
      </c>
      <c r="B9" s="10" t="s">
        <v>132</v>
      </c>
      <c r="C9" s="428">
        <v>2</v>
      </c>
      <c r="D9" s="597"/>
      <c r="E9" s="435"/>
      <c r="F9" s="436"/>
      <c r="G9" s="435"/>
      <c r="H9" s="434"/>
      <c r="I9" s="435"/>
      <c r="J9" s="436"/>
      <c r="K9" s="437"/>
      <c r="M9" s="72" t="s">
        <v>250</v>
      </c>
      <c r="N9" s="458">
        <v>7</v>
      </c>
    </row>
    <row r="10" spans="1:14" x14ac:dyDescent="0.25">
      <c r="A10" s="41">
        <f t="shared" ref="A10:A36" si="0">A9+1</f>
        <v>4</v>
      </c>
      <c r="B10" s="10" t="s">
        <v>246</v>
      </c>
      <c r="C10" s="428">
        <v>3</v>
      </c>
      <c r="D10" s="597"/>
      <c r="E10" s="435"/>
      <c r="F10" s="436"/>
      <c r="G10" s="435"/>
      <c r="H10" s="434"/>
      <c r="I10" s="435"/>
      <c r="J10" s="436"/>
      <c r="K10" s="437"/>
      <c r="M10" s="72" t="s">
        <v>251</v>
      </c>
      <c r="N10" s="458">
        <v>8</v>
      </c>
    </row>
    <row r="11" spans="1:14" x14ac:dyDescent="0.25">
      <c r="A11" s="41">
        <f t="shared" si="0"/>
        <v>5</v>
      </c>
      <c r="B11" s="10" t="s">
        <v>247</v>
      </c>
      <c r="C11" s="428">
        <v>4</v>
      </c>
      <c r="D11" s="597"/>
      <c r="E11" s="435"/>
      <c r="F11" s="436"/>
      <c r="G11" s="435"/>
      <c r="H11" s="434"/>
      <c r="I11" s="435"/>
      <c r="J11" s="436"/>
      <c r="K11" s="437"/>
      <c r="M11" s="72" t="s">
        <v>252</v>
      </c>
      <c r="N11" s="458">
        <v>9</v>
      </c>
    </row>
    <row r="12" spans="1:14" x14ac:dyDescent="0.25">
      <c r="A12" s="41">
        <f t="shared" si="0"/>
        <v>6</v>
      </c>
      <c r="B12" s="10" t="s">
        <v>133</v>
      </c>
      <c r="C12" s="428">
        <v>5</v>
      </c>
      <c r="D12" s="597"/>
      <c r="E12" s="435"/>
      <c r="F12" s="436"/>
      <c r="G12" s="435"/>
      <c r="H12" s="434"/>
      <c r="I12" s="435"/>
      <c r="J12" s="436"/>
      <c r="K12" s="437"/>
      <c r="M12" s="72" t="s">
        <v>253</v>
      </c>
      <c r="N12" s="458">
        <v>10</v>
      </c>
    </row>
    <row r="13" spans="1:14" x14ac:dyDescent="0.25">
      <c r="A13" s="41">
        <f t="shared" si="0"/>
        <v>7</v>
      </c>
      <c r="B13" s="10" t="s">
        <v>134</v>
      </c>
      <c r="C13" s="428">
        <v>6</v>
      </c>
      <c r="D13" s="597"/>
      <c r="E13" s="435"/>
      <c r="F13" s="436"/>
      <c r="G13" s="435"/>
      <c r="H13" s="434"/>
      <c r="I13" s="435"/>
      <c r="J13" s="436"/>
      <c r="K13" s="437"/>
      <c r="M13" s="72" t="s">
        <v>254</v>
      </c>
      <c r="N13" s="458">
        <v>11</v>
      </c>
    </row>
    <row r="14" spans="1:14" x14ac:dyDescent="0.25">
      <c r="A14" s="41">
        <f t="shared" si="0"/>
        <v>8</v>
      </c>
      <c r="B14" s="10" t="s">
        <v>255</v>
      </c>
      <c r="C14" s="428">
        <v>20</v>
      </c>
      <c r="D14" s="597"/>
      <c r="E14" s="435"/>
      <c r="F14" s="436"/>
      <c r="G14" s="435"/>
      <c r="H14" s="434"/>
      <c r="I14" s="435"/>
      <c r="J14" s="436"/>
      <c r="K14" s="437"/>
      <c r="M14" s="72" t="s">
        <v>357</v>
      </c>
      <c r="N14" s="458">
        <v>19</v>
      </c>
    </row>
    <row r="15" spans="1:14" x14ac:dyDescent="0.25">
      <c r="A15" s="41">
        <f t="shared" si="0"/>
        <v>9</v>
      </c>
      <c r="B15" s="10" t="s">
        <v>443</v>
      </c>
      <c r="C15" s="428">
        <v>21</v>
      </c>
      <c r="D15" s="597"/>
      <c r="E15" s="435"/>
      <c r="F15" s="436"/>
      <c r="G15" s="435"/>
      <c r="H15" s="434"/>
      <c r="I15" s="435"/>
      <c r="J15" s="436"/>
      <c r="K15" s="437"/>
      <c r="M15" s="73" t="s">
        <v>255</v>
      </c>
      <c r="N15" s="459">
        <v>20</v>
      </c>
    </row>
    <row r="16" spans="1:14" ht="12.75" customHeight="1" x14ac:dyDescent="0.25">
      <c r="A16" s="41">
        <f t="shared" si="0"/>
        <v>10</v>
      </c>
      <c r="B16" s="10"/>
      <c r="C16" s="428">
        <v>23</v>
      </c>
      <c r="D16" s="597"/>
      <c r="E16" s="435"/>
      <c r="F16" s="436"/>
      <c r="G16" s="435"/>
      <c r="H16" s="434"/>
      <c r="I16" s="435"/>
      <c r="J16" s="436"/>
      <c r="K16" s="437"/>
      <c r="M16" s="630" t="s">
        <v>547</v>
      </c>
      <c r="N16" s="459">
        <v>21</v>
      </c>
    </row>
    <row r="17" spans="1:14" ht="12.75" customHeight="1" x14ac:dyDescent="0.25">
      <c r="A17" s="41">
        <f t="shared" si="0"/>
        <v>11</v>
      </c>
      <c r="B17" s="10" t="s">
        <v>375</v>
      </c>
      <c r="C17" s="428"/>
      <c r="D17" s="597"/>
      <c r="E17" s="435"/>
      <c r="F17" s="436"/>
      <c r="G17" s="435"/>
      <c r="H17" s="434"/>
      <c r="I17" s="435"/>
      <c r="J17" s="436"/>
      <c r="K17" s="437"/>
      <c r="M17" s="73" t="s">
        <v>256</v>
      </c>
      <c r="N17" s="459">
        <v>22</v>
      </c>
    </row>
    <row r="18" spans="1:14" ht="12.75" customHeight="1" x14ac:dyDescent="0.25">
      <c r="A18" s="41">
        <f t="shared" si="0"/>
        <v>12</v>
      </c>
      <c r="B18" s="10"/>
      <c r="C18" s="428"/>
      <c r="D18" s="597"/>
      <c r="E18" s="435"/>
      <c r="F18" s="436"/>
      <c r="G18" s="435"/>
      <c r="H18" s="434"/>
      <c r="I18" s="435"/>
      <c r="J18" s="436"/>
      <c r="K18" s="437"/>
      <c r="M18" s="630" t="s">
        <v>546</v>
      </c>
      <c r="N18" s="459">
        <v>23</v>
      </c>
    </row>
    <row r="19" spans="1:14" ht="12.75" customHeight="1" x14ac:dyDescent="0.25">
      <c r="A19" s="41">
        <f t="shared" si="0"/>
        <v>13</v>
      </c>
      <c r="B19" s="10" t="s">
        <v>376</v>
      </c>
      <c r="C19" s="428">
        <v>40</v>
      </c>
      <c r="D19" s="597"/>
      <c r="E19" s="435"/>
      <c r="F19" s="436"/>
      <c r="G19" s="435"/>
      <c r="H19" s="434"/>
      <c r="I19" s="435"/>
      <c r="J19" s="436"/>
      <c r="K19" s="437"/>
      <c r="M19" s="73" t="s">
        <v>358</v>
      </c>
      <c r="N19" s="459">
        <v>29</v>
      </c>
    </row>
    <row r="20" spans="1:14" ht="12.75" customHeight="1" x14ac:dyDescent="0.25">
      <c r="A20" s="41">
        <f t="shared" si="0"/>
        <v>14</v>
      </c>
      <c r="B20" s="10"/>
      <c r="C20" s="428"/>
      <c r="D20" s="597"/>
      <c r="E20" s="435"/>
      <c r="F20" s="436"/>
      <c r="G20" s="435"/>
      <c r="H20" s="434"/>
      <c r="I20" s="435"/>
      <c r="J20" s="436"/>
      <c r="K20" s="437"/>
      <c r="M20" s="81" t="s">
        <v>549</v>
      </c>
      <c r="N20" s="632"/>
    </row>
    <row r="21" spans="1:14" ht="12.75" customHeight="1" x14ac:dyDescent="0.25">
      <c r="A21" s="41">
        <f t="shared" si="0"/>
        <v>15</v>
      </c>
      <c r="B21" s="10" t="s">
        <v>377</v>
      </c>
      <c r="C21" s="428">
        <v>30</v>
      </c>
      <c r="D21" s="597"/>
      <c r="E21" s="435"/>
      <c r="F21" s="436"/>
      <c r="G21" s="435"/>
      <c r="H21" s="434"/>
      <c r="I21" s="435"/>
      <c r="J21" s="436"/>
      <c r="K21" s="437"/>
      <c r="M21" s="74" t="s">
        <v>377</v>
      </c>
      <c r="N21" s="460">
        <v>30</v>
      </c>
    </row>
    <row r="22" spans="1:14" ht="12.75" customHeight="1" x14ac:dyDescent="0.25">
      <c r="A22" s="41">
        <f t="shared" si="0"/>
        <v>16</v>
      </c>
      <c r="B22" s="10" t="s">
        <v>378</v>
      </c>
      <c r="C22" s="428">
        <v>31</v>
      </c>
      <c r="D22" s="597"/>
      <c r="E22" s="435"/>
      <c r="F22" s="436"/>
      <c r="G22" s="435"/>
      <c r="H22" s="434"/>
      <c r="I22" s="435"/>
      <c r="J22" s="436"/>
      <c r="K22" s="437"/>
      <c r="M22" s="74" t="s">
        <v>261</v>
      </c>
      <c r="N22" s="460">
        <v>31</v>
      </c>
    </row>
    <row r="23" spans="1:14" ht="12.75" customHeight="1" x14ac:dyDescent="0.25">
      <c r="A23" s="41">
        <f t="shared" si="0"/>
        <v>17</v>
      </c>
      <c r="B23" s="10" t="s">
        <v>379</v>
      </c>
      <c r="C23" s="428"/>
      <c r="D23" s="597"/>
      <c r="E23" s="435"/>
      <c r="F23" s="436"/>
      <c r="G23" s="435"/>
      <c r="H23" s="434"/>
      <c r="I23" s="435"/>
      <c r="J23" s="436"/>
      <c r="K23" s="437"/>
      <c r="M23" s="74" t="s">
        <v>285</v>
      </c>
      <c r="N23" s="460">
        <v>32</v>
      </c>
    </row>
    <row r="24" spans="1:14" ht="12.75" customHeight="1" x14ac:dyDescent="0.25">
      <c r="A24" s="41">
        <f t="shared" si="0"/>
        <v>18</v>
      </c>
      <c r="B24" s="78" t="s">
        <v>380</v>
      </c>
      <c r="C24" s="428">
        <v>32</v>
      </c>
      <c r="D24" s="597"/>
      <c r="E24" s="435"/>
      <c r="F24" s="436"/>
      <c r="G24" s="435"/>
      <c r="H24" s="434"/>
      <c r="I24" s="435"/>
      <c r="J24" s="436"/>
      <c r="K24" s="437"/>
      <c r="M24" s="74" t="s">
        <v>286</v>
      </c>
      <c r="N24" s="460">
        <v>33</v>
      </c>
    </row>
    <row r="25" spans="1:14" ht="12.75" customHeight="1" x14ac:dyDescent="0.25">
      <c r="A25" s="41">
        <f t="shared" si="0"/>
        <v>19</v>
      </c>
      <c r="B25" s="78" t="s">
        <v>265</v>
      </c>
      <c r="C25" s="428">
        <v>33</v>
      </c>
      <c r="D25" s="597"/>
      <c r="E25" s="435"/>
      <c r="F25" s="436"/>
      <c r="G25" s="435"/>
      <c r="H25" s="434"/>
      <c r="I25" s="435"/>
      <c r="J25" s="436"/>
      <c r="K25" s="437"/>
      <c r="M25" s="74" t="s">
        <v>545</v>
      </c>
      <c r="N25" s="460">
        <v>34</v>
      </c>
    </row>
    <row r="26" spans="1:14" ht="12.75" customHeight="1" x14ac:dyDescent="0.25">
      <c r="A26" s="41">
        <f t="shared" si="0"/>
        <v>20</v>
      </c>
      <c r="B26" s="78" t="s">
        <v>266</v>
      </c>
      <c r="C26" s="428">
        <v>34</v>
      </c>
      <c r="D26" s="597"/>
      <c r="E26" s="435"/>
      <c r="F26" s="436"/>
      <c r="G26" s="435"/>
      <c r="H26" s="434"/>
      <c r="I26" s="435"/>
      <c r="J26" s="436"/>
      <c r="K26" s="437"/>
      <c r="M26" s="74" t="s">
        <v>267</v>
      </c>
      <c r="N26" s="460">
        <v>35</v>
      </c>
    </row>
    <row r="27" spans="1:14" ht="12.75" customHeight="1" x14ac:dyDescent="0.25">
      <c r="A27" s="41">
        <f t="shared" si="0"/>
        <v>21</v>
      </c>
      <c r="B27" s="78" t="s">
        <v>267</v>
      </c>
      <c r="C27" s="428">
        <v>35</v>
      </c>
      <c r="D27" s="597"/>
      <c r="E27" s="435"/>
      <c r="F27" s="436"/>
      <c r="G27" s="435"/>
      <c r="H27" s="434"/>
      <c r="I27" s="435"/>
      <c r="J27" s="436"/>
      <c r="K27" s="437"/>
      <c r="M27" s="75" t="s">
        <v>268</v>
      </c>
      <c r="N27" s="460">
        <v>36</v>
      </c>
    </row>
    <row r="28" spans="1:14" ht="12.75" customHeight="1" x14ac:dyDescent="0.25">
      <c r="A28" s="41">
        <f t="shared" si="0"/>
        <v>22</v>
      </c>
      <c r="B28" s="78" t="s">
        <v>268</v>
      </c>
      <c r="C28" s="428">
        <v>36</v>
      </c>
      <c r="D28" s="597"/>
      <c r="E28" s="435"/>
      <c r="F28" s="436"/>
      <c r="G28" s="435"/>
      <c r="H28" s="434"/>
      <c r="I28" s="435"/>
      <c r="J28" s="436"/>
      <c r="K28" s="437"/>
      <c r="M28" s="74" t="s">
        <v>269</v>
      </c>
      <c r="N28" s="460">
        <v>37</v>
      </c>
    </row>
    <row r="29" spans="1:14" ht="12.75" customHeight="1" x14ac:dyDescent="0.25">
      <c r="A29" s="41">
        <f t="shared" si="0"/>
        <v>23</v>
      </c>
      <c r="B29" s="79" t="s">
        <v>287</v>
      </c>
      <c r="C29" s="428">
        <v>49</v>
      </c>
      <c r="D29" s="597"/>
      <c r="E29" s="435"/>
      <c r="F29" s="436"/>
      <c r="G29" s="435"/>
      <c r="H29" s="434"/>
      <c r="I29" s="435"/>
      <c r="J29" s="436"/>
      <c r="K29" s="437"/>
      <c r="M29" s="74" t="s">
        <v>359</v>
      </c>
      <c r="N29" s="460">
        <v>49</v>
      </c>
    </row>
    <row r="30" spans="1:14" ht="12.75" customHeight="1" x14ac:dyDescent="0.25">
      <c r="A30" s="41">
        <f t="shared" si="0"/>
        <v>24</v>
      </c>
      <c r="B30" s="79" t="s">
        <v>269</v>
      </c>
      <c r="C30" s="428">
        <v>37</v>
      </c>
      <c r="D30" s="597"/>
      <c r="E30" s="435"/>
      <c r="F30" s="436"/>
      <c r="G30" s="435"/>
      <c r="H30" s="434"/>
      <c r="I30" s="435"/>
      <c r="J30" s="436"/>
      <c r="K30" s="437"/>
      <c r="M30" s="76" t="s">
        <v>262</v>
      </c>
      <c r="N30" s="461">
        <v>50</v>
      </c>
    </row>
    <row r="31" spans="1:14" ht="12.75" customHeight="1" x14ac:dyDescent="0.25">
      <c r="A31" s="41">
        <f t="shared" si="0"/>
        <v>25</v>
      </c>
      <c r="B31" s="10"/>
      <c r="C31" s="428"/>
      <c r="D31" s="597"/>
      <c r="E31" s="435"/>
      <c r="F31" s="436"/>
      <c r="G31" s="435"/>
      <c r="H31" s="434"/>
      <c r="I31" s="435"/>
      <c r="J31" s="436"/>
      <c r="K31" s="437"/>
      <c r="M31" s="76" t="s">
        <v>544</v>
      </c>
      <c r="N31" s="461">
        <v>51</v>
      </c>
    </row>
    <row r="32" spans="1:14" ht="12.75" customHeight="1" x14ac:dyDescent="0.25">
      <c r="A32" s="41">
        <f t="shared" si="0"/>
        <v>26</v>
      </c>
      <c r="B32" s="10" t="s">
        <v>383</v>
      </c>
      <c r="C32" s="428">
        <v>50</v>
      </c>
      <c r="D32" s="597"/>
      <c r="E32" s="435"/>
      <c r="F32" s="436"/>
      <c r="G32" s="435"/>
      <c r="H32" s="434"/>
      <c r="I32" s="435"/>
      <c r="J32" s="436"/>
      <c r="K32" s="437"/>
      <c r="M32" s="81" t="s">
        <v>550</v>
      </c>
      <c r="N32" s="633"/>
    </row>
    <row r="33" spans="1:14" ht="12.75" customHeight="1" x14ac:dyDescent="0.25">
      <c r="A33" s="41">
        <f t="shared" si="0"/>
        <v>27</v>
      </c>
      <c r="B33" s="10" t="s">
        <v>384</v>
      </c>
      <c r="C33" s="428">
        <v>60</v>
      </c>
      <c r="D33" s="597"/>
      <c r="E33" s="435"/>
      <c r="F33" s="436"/>
      <c r="G33" s="435"/>
      <c r="H33" s="434"/>
      <c r="I33" s="435"/>
      <c r="J33" s="436"/>
      <c r="K33" s="437"/>
      <c r="M33" s="76" t="s">
        <v>360</v>
      </c>
      <c r="N33" s="461">
        <v>60</v>
      </c>
    </row>
    <row r="34" spans="1:14" ht="12.75" customHeight="1" x14ac:dyDescent="0.25">
      <c r="A34" s="41">
        <f t="shared" si="0"/>
        <v>28</v>
      </c>
      <c r="B34" s="10" t="s">
        <v>382</v>
      </c>
      <c r="C34" s="428">
        <v>69</v>
      </c>
      <c r="D34" s="597"/>
      <c r="E34" s="435"/>
      <c r="F34" s="436"/>
      <c r="G34" s="435"/>
      <c r="H34" s="434"/>
      <c r="I34" s="435"/>
      <c r="J34" s="436"/>
      <c r="K34" s="437"/>
      <c r="M34" s="76" t="s">
        <v>361</v>
      </c>
      <c r="N34" s="461">
        <v>69</v>
      </c>
    </row>
    <row r="35" spans="1:14" ht="12.75" customHeight="1" x14ac:dyDescent="0.25">
      <c r="A35" s="41">
        <f t="shared" si="0"/>
        <v>29</v>
      </c>
      <c r="B35" s="10" t="s">
        <v>382</v>
      </c>
      <c r="C35" s="428">
        <v>69</v>
      </c>
      <c r="D35" s="597"/>
      <c r="E35" s="435"/>
      <c r="F35" s="436"/>
      <c r="G35" s="435"/>
      <c r="H35" s="434"/>
      <c r="I35" s="435"/>
      <c r="J35" s="436"/>
      <c r="K35" s="437"/>
    </row>
    <row r="36" spans="1:14" ht="12.75" customHeight="1" x14ac:dyDescent="0.25">
      <c r="A36" s="41">
        <f t="shared" si="0"/>
        <v>30</v>
      </c>
      <c r="B36" s="10" t="s">
        <v>551</v>
      </c>
      <c r="C36" s="429">
        <v>51</v>
      </c>
      <c r="D36" s="598"/>
      <c r="E36" s="439"/>
      <c r="F36" s="440"/>
      <c r="G36" s="439"/>
      <c r="H36" s="438"/>
      <c r="I36" s="439"/>
      <c r="J36" s="440"/>
      <c r="K36" s="441"/>
    </row>
    <row r="37" spans="1:14" ht="12.75" customHeight="1" thickBot="1" x14ac:dyDescent="0.3">
      <c r="A37" s="51">
        <v>40</v>
      </c>
      <c r="B37" s="52"/>
      <c r="C37" s="53"/>
      <c r="D37" s="52" t="s">
        <v>385</v>
      </c>
      <c r="E37" s="54"/>
      <c r="F37" s="54"/>
      <c r="G37" s="442">
        <f>SUM(G7:G36)</f>
        <v>0</v>
      </c>
      <c r="H37" s="56" t="s">
        <v>386</v>
      </c>
      <c r="I37" s="55"/>
      <c r="J37" s="54"/>
      <c r="K37" s="443">
        <f>SUM(K7:K36)</f>
        <v>0</v>
      </c>
    </row>
    <row r="38" spans="1:14" ht="12.75" customHeight="1" x14ac:dyDescent="0.3">
      <c r="A38" s="61" t="s">
        <v>126</v>
      </c>
      <c r="B38" s="59"/>
      <c r="C38" s="60"/>
      <c r="D38" s="456">
        <f>SUMIF($C7:$C36,"&lt;20",D7:D36)</f>
        <v>0</v>
      </c>
      <c r="E38" s="62"/>
      <c r="F38" s="62"/>
      <c r="G38" s="457">
        <f>SUMIF($C$7:$C$36,"&lt;30",G$7:G$36)</f>
        <v>0</v>
      </c>
      <c r="H38" s="456">
        <f>SUMIF($C7:$C36,"&lt;20",H7:H36)</f>
        <v>0</v>
      </c>
      <c r="I38" s="93"/>
      <c r="J38" s="90"/>
      <c r="K38" s="457">
        <f>SUMIF($C7:$C36,"&lt;30",K7:K36)</f>
        <v>0</v>
      </c>
    </row>
    <row r="39" spans="1:14" ht="12.75" customHeight="1" x14ac:dyDescent="0.3">
      <c r="A39" s="61" t="s">
        <v>127</v>
      </c>
      <c r="B39" s="59"/>
      <c r="C39" s="60"/>
      <c r="D39" s="71"/>
      <c r="E39" s="31"/>
      <c r="F39" s="31"/>
      <c r="G39" s="457">
        <f>G37-G40-G38-G32</f>
        <v>0</v>
      </c>
      <c r="H39" s="94"/>
      <c r="I39" s="90"/>
      <c r="J39" s="90"/>
      <c r="K39" s="457">
        <f>K37-K40-K38-K32</f>
        <v>0</v>
      </c>
    </row>
    <row r="40" spans="1:14" ht="12.75" customHeight="1" x14ac:dyDescent="0.3">
      <c r="A40" s="62" t="s">
        <v>128</v>
      </c>
      <c r="B40" s="59"/>
      <c r="C40" s="60"/>
      <c r="E40" s="31"/>
      <c r="F40" s="31"/>
      <c r="G40" s="457">
        <f>SUMIF($C$7:$C$36,"&gt;59",G$7:G$36)</f>
        <v>0</v>
      </c>
      <c r="H40" s="93"/>
      <c r="I40" s="90"/>
      <c r="J40" s="90"/>
      <c r="K40" s="457">
        <f>SUMIF($C$7:$C$36,"&gt;59",K$7:K$36)</f>
        <v>0</v>
      </c>
    </row>
    <row r="41" spans="1:14" ht="13.8" x14ac:dyDescent="0.3">
      <c r="B41" s="59"/>
      <c r="C41" s="60"/>
      <c r="D41" s="67"/>
      <c r="E41" s="31"/>
      <c r="F41" s="31"/>
      <c r="G41" s="68"/>
      <c r="H41" s="62"/>
      <c r="I41" s="31"/>
      <c r="J41" s="31"/>
      <c r="K41" s="306" t="str">
        <f>IF('S1'!C22=1,"n","j")</f>
        <v>j</v>
      </c>
    </row>
    <row r="42" spans="1:14" x14ac:dyDescent="0.25">
      <c r="A42" s="31"/>
      <c r="B42" s="492" t="s">
        <v>215</v>
      </c>
      <c r="C42" s="31"/>
      <c r="D42" s="31"/>
      <c r="E42" s="31"/>
      <c r="F42" s="31"/>
      <c r="G42" s="31"/>
      <c r="H42" s="31"/>
      <c r="I42" s="31"/>
      <c r="J42" s="463" t="str">
        <f>IF(K41="j",K41,"")</f>
        <v>j</v>
      </c>
      <c r="K42" s="530"/>
    </row>
    <row r="43" spans="1:14" x14ac:dyDescent="0.25">
      <c r="B43" s="338"/>
    </row>
    <row r="50" ht="12.75" customHeight="1" x14ac:dyDescent="0.25"/>
  </sheetData>
  <customSheetViews>
    <customSheetView guid="{27AEA885-F2C3-11D5-84A6-00AA005DFEE1}" showRuler="0">
      <selection activeCell="B6" sqref="B6:G6"/>
      <pageMargins left="0.78740157480314965" right="0.78740157480314965" top="0.81" bottom="0.59055118110236227" header="0.51181102362204722" footer="0.51181102362204722"/>
      <pageSetup paperSize="9" scale="93" orientation="portrait" horizontalDpi="4294967292" r:id="rId1"/>
      <headerFooter alignWithMargins="0">
        <oddHeader>&amp;A&amp;RSeite &amp;P</oddHeader>
      </headerFooter>
    </customSheetView>
  </customSheetViews>
  <mergeCells count="4">
    <mergeCell ref="H3:I3"/>
    <mergeCell ref="H2:K2"/>
    <mergeCell ref="D3:E3"/>
    <mergeCell ref="D2:G2"/>
  </mergeCells>
  <phoneticPr fontId="43" type="noConversion"/>
  <pageMargins left="0.78740157480314965" right="0.78740157480314965" top="0.81" bottom="0.59055118110236227" header="0.51181102362204722" footer="0.51181102362204722"/>
  <pageSetup paperSize="9" scale="93" orientation="portrait" horizontalDpi="4294967292" r:id="rId2"/>
  <headerFooter alignWithMargins="0">
    <oddHeader>&amp;A&amp;RSeite &amp;P</oddHead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1"/>
  <sheetViews>
    <sheetView zoomScaleNormal="100" workbookViewId="0"/>
  </sheetViews>
  <sheetFormatPr baseColWidth="10" defaultColWidth="11.44140625" defaultRowHeight="13.2" x14ac:dyDescent="0.25"/>
  <cols>
    <col min="1" max="1" width="3.6640625" style="96" customWidth="1"/>
    <col min="2" max="2" width="32.44140625" style="96" customWidth="1"/>
    <col min="3" max="3" width="20.109375" style="96" customWidth="1"/>
    <col min="4" max="4" width="19.33203125" style="96" customWidth="1"/>
    <col min="5" max="8" width="11.44140625" style="96"/>
    <col min="9" max="9" width="12.5546875" style="96" customWidth="1"/>
    <col min="10" max="16384" width="11.44140625" style="96"/>
  </cols>
  <sheetData>
    <row r="1" spans="1:5" x14ac:dyDescent="0.25">
      <c r="A1" s="99" t="s">
        <v>415</v>
      </c>
    </row>
    <row r="2" spans="1:5" ht="13.8" thickBot="1" x14ac:dyDescent="0.3">
      <c r="A2" s="99"/>
    </row>
    <row r="3" spans="1:5" ht="32.4" x14ac:dyDescent="0.25">
      <c r="A3" s="117" t="s">
        <v>387</v>
      </c>
      <c r="B3" s="118"/>
      <c r="C3" s="119" t="s">
        <v>0</v>
      </c>
      <c r="D3" s="120" t="s">
        <v>366</v>
      </c>
    </row>
    <row r="4" spans="1:5" x14ac:dyDescent="0.25">
      <c r="A4" s="121"/>
      <c r="B4" s="122">
        <v>1</v>
      </c>
      <c r="C4" s="112">
        <v>2</v>
      </c>
      <c r="D4" s="123">
        <v>3</v>
      </c>
    </row>
    <row r="5" spans="1:5" x14ac:dyDescent="0.25">
      <c r="A5" s="124">
        <v>1</v>
      </c>
      <c r="B5" s="125" t="s">
        <v>1</v>
      </c>
      <c r="C5" s="126"/>
      <c r="D5" s="445"/>
    </row>
    <row r="6" spans="1:5" x14ac:dyDescent="0.25">
      <c r="A6" s="124">
        <v>2</v>
      </c>
      <c r="B6" s="127" t="s">
        <v>2</v>
      </c>
      <c r="C6" s="444" t="s">
        <v>22</v>
      </c>
      <c r="D6" s="448"/>
      <c r="E6" s="299"/>
    </row>
    <row r="7" spans="1:5" x14ac:dyDescent="0.25">
      <c r="A7" s="124">
        <v>3</v>
      </c>
      <c r="B7" s="130" t="s">
        <v>3</v>
      </c>
      <c r="C7" s="129" t="s">
        <v>4</v>
      </c>
      <c r="D7" s="446"/>
    </row>
    <row r="8" spans="1:5" x14ac:dyDescent="0.25">
      <c r="A8" s="124">
        <v>4</v>
      </c>
      <c r="B8" s="130" t="s">
        <v>5</v>
      </c>
      <c r="C8" s="129" t="s">
        <v>4</v>
      </c>
      <c r="D8" s="446"/>
    </row>
    <row r="9" spans="1:5" x14ac:dyDescent="0.25">
      <c r="A9" s="124">
        <v>5</v>
      </c>
      <c r="B9" s="125" t="s">
        <v>6</v>
      </c>
      <c r="C9" s="126"/>
      <c r="D9" s="131"/>
    </row>
    <row r="10" spans="1:5" x14ac:dyDescent="0.25">
      <c r="A10" s="124">
        <v>6</v>
      </c>
      <c r="B10" s="130" t="s">
        <v>7</v>
      </c>
      <c r="C10" s="129" t="s">
        <v>121</v>
      </c>
      <c r="D10" s="447"/>
      <c r="E10" s="299"/>
    </row>
    <row r="11" spans="1:5" x14ac:dyDescent="0.25">
      <c r="A11" s="124">
        <v>7</v>
      </c>
      <c r="B11" s="130" t="s">
        <v>23</v>
      </c>
      <c r="C11" s="132"/>
      <c r="D11" s="133"/>
    </row>
    <row r="12" spans="1:5" x14ac:dyDescent="0.25">
      <c r="A12" s="124">
        <v>8</v>
      </c>
      <c r="B12" s="130" t="s">
        <v>12</v>
      </c>
      <c r="C12" s="129" t="s">
        <v>4</v>
      </c>
      <c r="D12" s="446"/>
    </row>
    <row r="13" spans="1:5" x14ac:dyDescent="0.25">
      <c r="A13" s="124">
        <v>9</v>
      </c>
      <c r="B13" s="130" t="s">
        <v>13</v>
      </c>
      <c r="C13" s="129" t="s">
        <v>4</v>
      </c>
      <c r="D13" s="499"/>
    </row>
    <row r="14" spans="1:5" x14ac:dyDescent="0.25">
      <c r="A14" s="124">
        <v>12</v>
      </c>
      <c r="B14" s="496" t="s">
        <v>365</v>
      </c>
      <c r="C14" s="497" t="s">
        <v>14</v>
      </c>
      <c r="D14" s="498"/>
    </row>
    <row r="15" spans="1:5" x14ac:dyDescent="0.25">
      <c r="A15" s="124">
        <v>13</v>
      </c>
      <c r="B15" s="504" t="s">
        <v>15</v>
      </c>
      <c r="C15" s="495" t="s">
        <v>345</v>
      </c>
      <c r="D15" s="644">
        <f>'S2'!H13</f>
        <v>0</v>
      </c>
      <c r="E15" s="490"/>
    </row>
    <row r="16" spans="1:5" x14ac:dyDescent="0.25">
      <c r="A16" s="124">
        <v>14</v>
      </c>
      <c r="B16" s="130" t="s">
        <v>400</v>
      </c>
      <c r="C16" s="129" t="s">
        <v>17</v>
      </c>
      <c r="D16" s="491"/>
      <c r="E16" s="490"/>
    </row>
    <row r="17" spans="1:5" x14ac:dyDescent="0.25">
      <c r="A17" s="124">
        <v>15</v>
      </c>
      <c r="B17" s="130" t="s">
        <v>399</v>
      </c>
      <c r="C17" s="129" t="s">
        <v>17</v>
      </c>
      <c r="D17" s="491"/>
      <c r="E17" s="490"/>
    </row>
    <row r="18" spans="1:5" x14ac:dyDescent="0.25">
      <c r="A18" s="124">
        <v>16</v>
      </c>
      <c r="B18" s="501" t="s">
        <v>16</v>
      </c>
      <c r="C18" s="502" t="s">
        <v>17</v>
      </c>
      <c r="D18" s="503"/>
    </row>
    <row r="19" spans="1:5" ht="12.75" customHeight="1" x14ac:dyDescent="0.25">
      <c r="A19" s="124">
        <v>17</v>
      </c>
      <c r="B19" s="130" t="s">
        <v>18</v>
      </c>
      <c r="C19" s="129" t="s">
        <v>19</v>
      </c>
      <c r="D19" s="500"/>
    </row>
    <row r="20" spans="1:5" ht="15" customHeight="1" x14ac:dyDescent="0.25">
      <c r="A20" s="124">
        <v>18</v>
      </c>
      <c r="B20" s="130" t="s">
        <v>21</v>
      </c>
      <c r="C20" s="129" t="s">
        <v>19</v>
      </c>
      <c r="D20" s="449"/>
    </row>
    <row r="21" spans="1:5" x14ac:dyDescent="0.25">
      <c r="A21" s="124">
        <v>19</v>
      </c>
      <c r="B21" s="505" t="s">
        <v>20</v>
      </c>
      <c r="C21" s="497" t="s">
        <v>4</v>
      </c>
      <c r="D21" s="506">
        <f>IF(AND('S2'!F1&lt;3,'S2'!F1&gt;0),('S2'!F17+'S2'!G17+'S2'!H17-'S6'!B15-('S2'!N17-'S2'!E17))/'S2'!E17*100,0)</f>
        <v>0</v>
      </c>
      <c r="E21" s="490"/>
    </row>
    <row r="22" spans="1:5" ht="13.8" thickBot="1" x14ac:dyDescent="0.3">
      <c r="A22" s="522">
        <v>20</v>
      </c>
      <c r="B22" s="507" t="s">
        <v>401</v>
      </c>
      <c r="C22" s="508"/>
      <c r="D22" s="509"/>
    </row>
    <row r="24" spans="1:5" x14ac:dyDescent="0.25">
      <c r="A24" s="12" t="s">
        <v>416</v>
      </c>
      <c r="B24" s="1"/>
      <c r="C24" s="1"/>
      <c r="D24" s="303"/>
    </row>
    <row r="25" spans="1:5" ht="13.8" thickBot="1" x14ac:dyDescent="0.3">
      <c r="A25" s="12"/>
      <c r="B25" s="1"/>
      <c r="C25" s="1"/>
      <c r="D25" s="1"/>
    </row>
    <row r="26" spans="1:5" ht="26.4" x14ac:dyDescent="0.25">
      <c r="A26" s="510" t="s">
        <v>222</v>
      </c>
      <c r="B26" s="511" t="s">
        <v>223</v>
      </c>
      <c r="C26" s="512" t="s">
        <v>224</v>
      </c>
      <c r="D26" s="1"/>
    </row>
    <row r="27" spans="1:5" ht="13.8" x14ac:dyDescent="0.3">
      <c r="A27" s="547" t="s">
        <v>216</v>
      </c>
      <c r="B27" s="339" t="s">
        <v>225</v>
      </c>
      <c r="C27" s="513">
        <f>'S2'!I17+'S2'!L17</f>
        <v>0</v>
      </c>
      <c r="D27" s="332"/>
    </row>
    <row r="28" spans="1:5" x14ac:dyDescent="0.25">
      <c r="A28" s="531">
        <v>21</v>
      </c>
      <c r="B28" s="346" t="s">
        <v>226</v>
      </c>
      <c r="C28" s="588">
        <f>'S6'!B14</f>
        <v>0</v>
      </c>
      <c r="D28" s="332"/>
    </row>
    <row r="29" spans="1:5" x14ac:dyDescent="0.25">
      <c r="A29" s="531">
        <v>22</v>
      </c>
      <c r="B29" s="346" t="s">
        <v>227</v>
      </c>
      <c r="C29" s="588">
        <f>'S6'!B15</f>
        <v>0</v>
      </c>
      <c r="D29" s="332"/>
    </row>
    <row r="30" spans="1:5" x14ac:dyDescent="0.25">
      <c r="A30" s="531">
        <v>23</v>
      </c>
      <c r="B30" s="346" t="s">
        <v>228</v>
      </c>
      <c r="C30" s="513">
        <f>'S2'!L17</f>
        <v>0</v>
      </c>
      <c r="D30" s="332"/>
    </row>
    <row r="31" spans="1:5" x14ac:dyDescent="0.25">
      <c r="A31" s="514"/>
      <c r="B31" s="31"/>
      <c r="C31" s="515"/>
      <c r="D31" s="1"/>
    </row>
    <row r="32" spans="1:5" ht="13.8" x14ac:dyDescent="0.3">
      <c r="A32" s="548" t="s">
        <v>217</v>
      </c>
      <c r="B32" s="337" t="s">
        <v>229</v>
      </c>
      <c r="C32" s="516"/>
      <c r="D32" s="1"/>
    </row>
    <row r="33" spans="1:4" x14ac:dyDescent="0.25">
      <c r="A33" s="523">
        <v>24</v>
      </c>
      <c r="B33" s="340" t="s">
        <v>135</v>
      </c>
      <c r="C33" s="513">
        <f>C29</f>
        <v>0</v>
      </c>
      <c r="D33" s="332"/>
    </row>
    <row r="34" spans="1:4" x14ac:dyDescent="0.25">
      <c r="A34" s="523">
        <v>25</v>
      </c>
      <c r="B34" s="340" t="s">
        <v>230</v>
      </c>
      <c r="C34" s="517"/>
      <c r="D34" s="1"/>
    </row>
    <row r="35" spans="1:4" x14ac:dyDescent="0.25">
      <c r="A35" s="523">
        <v>26</v>
      </c>
      <c r="B35" s="340" t="s">
        <v>231</v>
      </c>
      <c r="C35" s="517"/>
      <c r="D35" s="1"/>
    </row>
    <row r="36" spans="1:4" x14ac:dyDescent="0.25">
      <c r="A36" s="523">
        <v>27</v>
      </c>
      <c r="B36" s="340" t="s">
        <v>232</v>
      </c>
      <c r="C36" s="517"/>
      <c r="D36" s="1"/>
    </row>
    <row r="37" spans="1:4" x14ac:dyDescent="0.25">
      <c r="A37" s="523">
        <v>28</v>
      </c>
      <c r="B37" s="340" t="s">
        <v>233</v>
      </c>
      <c r="C37" s="517"/>
      <c r="D37" s="1"/>
    </row>
    <row r="38" spans="1:4" x14ac:dyDescent="0.25">
      <c r="A38" s="523">
        <v>29</v>
      </c>
      <c r="B38" s="340" t="s">
        <v>234</v>
      </c>
      <c r="C38" s="517"/>
      <c r="D38" s="1"/>
    </row>
    <row r="39" spans="1:4" x14ac:dyDescent="0.25">
      <c r="A39" s="523">
        <v>30</v>
      </c>
      <c r="B39" s="340" t="s">
        <v>235</v>
      </c>
      <c r="C39" s="517"/>
      <c r="D39" s="1"/>
    </row>
    <row r="40" spans="1:4" x14ac:dyDescent="0.25">
      <c r="A40" s="523">
        <v>31</v>
      </c>
      <c r="B40" s="340" t="s">
        <v>236</v>
      </c>
      <c r="C40" s="517"/>
      <c r="D40" s="1"/>
    </row>
    <row r="41" spans="1:4" x14ac:dyDescent="0.25">
      <c r="A41" s="523">
        <v>32</v>
      </c>
      <c r="B41" s="340" t="s">
        <v>237</v>
      </c>
      <c r="C41" s="517"/>
      <c r="D41" s="1"/>
    </row>
    <row r="42" spans="1:4" x14ac:dyDescent="0.25">
      <c r="A42" s="531">
        <v>33</v>
      </c>
      <c r="B42" s="340" t="s">
        <v>238</v>
      </c>
      <c r="C42" s="517"/>
      <c r="D42" s="1"/>
    </row>
    <row r="43" spans="1:4" x14ac:dyDescent="0.25">
      <c r="A43" s="518"/>
      <c r="B43" s="31"/>
      <c r="C43" s="519" t="str">
        <f>IF(C33+C34+C35+C36+C37+C38+C39+C40+C41+C42=C27,"","Summe Abgänge falsch!")</f>
        <v/>
      </c>
      <c r="D43" s="1"/>
    </row>
    <row r="44" spans="1:4" ht="13.8" x14ac:dyDescent="0.3">
      <c r="A44" s="547" t="s">
        <v>221</v>
      </c>
      <c r="B44" s="337" t="s">
        <v>239</v>
      </c>
      <c r="C44" s="516"/>
      <c r="D44" s="1"/>
    </row>
    <row r="45" spans="1:4" x14ac:dyDescent="0.25">
      <c r="A45" s="531">
        <v>34</v>
      </c>
      <c r="B45" s="305" t="s">
        <v>240</v>
      </c>
      <c r="C45" s="520"/>
      <c r="D45" s="1"/>
    </row>
    <row r="46" spans="1:4" x14ac:dyDescent="0.25">
      <c r="A46" s="531">
        <v>34</v>
      </c>
      <c r="B46" s="341" t="s">
        <v>406</v>
      </c>
      <c r="C46" s="517"/>
      <c r="D46" s="1"/>
    </row>
    <row r="47" spans="1:4" x14ac:dyDescent="0.25">
      <c r="A47" s="531">
        <v>36</v>
      </c>
      <c r="B47" s="305" t="s">
        <v>405</v>
      </c>
      <c r="C47" s="517"/>
      <c r="D47" s="1"/>
    </row>
    <row r="48" spans="1:4" ht="13.8" thickBot="1" x14ac:dyDescent="0.3">
      <c r="A48" s="532">
        <v>37</v>
      </c>
      <c r="B48" s="55" t="s">
        <v>410</v>
      </c>
      <c r="C48" s="521"/>
      <c r="D48" s="1"/>
    </row>
    <row r="50" spans="1:4" x14ac:dyDescent="0.25">
      <c r="A50" s="12" t="s">
        <v>422</v>
      </c>
      <c r="B50" s="12"/>
    </row>
    <row r="51" spans="1:4" ht="13.8" thickBot="1" x14ac:dyDescent="0.3"/>
    <row r="52" spans="1:4" ht="16.2" x14ac:dyDescent="0.25">
      <c r="A52" s="493"/>
      <c r="B52" s="544" t="s">
        <v>223</v>
      </c>
      <c r="C52" s="545" t="s">
        <v>0</v>
      </c>
      <c r="D52" s="120" t="s">
        <v>402</v>
      </c>
    </row>
    <row r="53" spans="1:4" ht="12.75" customHeight="1" x14ac:dyDescent="0.25">
      <c r="A53" s="546" t="s">
        <v>216</v>
      </c>
      <c r="B53" s="721" t="s">
        <v>431</v>
      </c>
      <c r="C53" s="722"/>
      <c r="D53" s="543"/>
    </row>
    <row r="54" spans="1:4" x14ac:dyDescent="0.25">
      <c r="A54" s="534">
        <v>38</v>
      </c>
      <c r="B54" s="351" t="s">
        <v>423</v>
      </c>
      <c r="C54" s="111" t="s">
        <v>426</v>
      </c>
      <c r="D54" s="494"/>
    </row>
    <row r="55" spans="1:4" x14ac:dyDescent="0.25">
      <c r="A55" s="534">
        <v>39</v>
      </c>
      <c r="B55" s="351" t="s">
        <v>424</v>
      </c>
      <c r="C55" s="111" t="s">
        <v>427</v>
      </c>
      <c r="D55" s="494"/>
    </row>
    <row r="56" spans="1:4" x14ac:dyDescent="0.25">
      <c r="A56" s="534">
        <v>40</v>
      </c>
      <c r="B56" s="351" t="s">
        <v>425</v>
      </c>
      <c r="C56" s="111" t="s">
        <v>428</v>
      </c>
      <c r="D56" s="494"/>
    </row>
    <row r="57" spans="1:4" ht="13.8" x14ac:dyDescent="0.25">
      <c r="A57" s="546" t="s">
        <v>217</v>
      </c>
      <c r="B57" s="723" t="s">
        <v>432</v>
      </c>
      <c r="C57" s="724"/>
      <c r="D57" s="494"/>
    </row>
    <row r="58" spans="1:4" x14ac:dyDescent="0.25">
      <c r="A58" s="533">
        <v>41</v>
      </c>
      <c r="B58" s="351" t="s">
        <v>411</v>
      </c>
      <c r="C58" s="111" t="s">
        <v>19</v>
      </c>
      <c r="D58" s="494"/>
    </row>
    <row r="59" spans="1:4" x14ac:dyDescent="0.25">
      <c r="A59" s="533">
        <v>42</v>
      </c>
      <c r="B59" s="351" t="s">
        <v>429</v>
      </c>
      <c r="C59" s="111" t="s">
        <v>403</v>
      </c>
      <c r="D59" s="494"/>
    </row>
    <row r="60" spans="1:4" x14ac:dyDescent="0.25">
      <c r="A60" s="533">
        <v>43</v>
      </c>
      <c r="B60" s="351" t="s">
        <v>407</v>
      </c>
      <c r="C60" s="111" t="s">
        <v>430</v>
      </c>
      <c r="D60" s="645">
        <f>IF(D54&gt;0,D54/(D58*30.42),0)</f>
        <v>0</v>
      </c>
    </row>
    <row r="61" spans="1:4" ht="13.8" thickBot="1" x14ac:dyDescent="0.3">
      <c r="A61" s="634">
        <v>44</v>
      </c>
      <c r="B61" s="489" t="s">
        <v>404</v>
      </c>
      <c r="C61" s="549" t="s">
        <v>430</v>
      </c>
      <c r="D61" s="646">
        <f>IF(D54&gt;0,D54/((D58+D19)*30.42),0)</f>
        <v>0</v>
      </c>
    </row>
  </sheetData>
  <customSheetViews>
    <customSheetView guid="{27AEA885-F2C3-11D5-84A6-00AA005DFEE1}" showRuler="0">
      <selection activeCell="B6" sqref="B6:G6"/>
      <pageMargins left="0.78740157480314965" right="0.17" top="0.98425196850393704" bottom="0.98425196850393704" header="0.51181102362204722" footer="0.51181102362204722"/>
      <pageSetup paperSize="9" orientation="portrait" horizontalDpi="4294967292" r:id="rId1"/>
      <headerFooter alignWithMargins="0">
        <oddHeader>&amp;A&amp;RSeite &amp;P</oddHeader>
      </headerFooter>
    </customSheetView>
  </customSheetViews>
  <mergeCells count="2">
    <mergeCell ref="B53:C53"/>
    <mergeCell ref="B57:C57"/>
  </mergeCells>
  <phoneticPr fontId="43" type="noConversion"/>
  <printOptions headings="1"/>
  <pageMargins left="0.78740157480314965" right="0.17" top="0.98425196850393704" bottom="0.98425196850393704" header="0.51181102362204722" footer="0.51181102362204722"/>
  <pageSetup paperSize="9" scale="84" orientation="portrait" r:id="rId2"/>
  <headerFooter alignWithMargins="0">
    <oddHeader>&amp;A&amp;RSeite &amp;P</oddHeader>
  </headerFooter>
  <rowBreaks count="1" manualBreakCount="1">
    <brk id="48" max="4" man="1"/>
  </rowBreak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8"/>
  <sheetViews>
    <sheetView workbookViewId="0">
      <pane xSplit="1" topLeftCell="B1" activePane="topRight" state="frozen"/>
      <selection activeCell="E38" sqref="E38"/>
      <selection pane="topRight" activeCell="I6" sqref="I6"/>
    </sheetView>
  </sheetViews>
  <sheetFormatPr baseColWidth="10" defaultRowHeight="13.2" x14ac:dyDescent="0.25"/>
  <cols>
    <col min="1" max="1" width="25.6640625" customWidth="1"/>
    <col min="2" max="2" width="8.88671875" customWidth="1"/>
    <col min="3" max="3" width="12.109375" customWidth="1"/>
    <col min="4" max="4" width="9.5546875" customWidth="1"/>
    <col min="7" max="7" width="9.6640625" customWidth="1"/>
  </cols>
  <sheetData>
    <row r="1" spans="1:13" x14ac:dyDescent="0.25">
      <c r="A1" s="12" t="s">
        <v>417</v>
      </c>
    </row>
    <row r="2" spans="1:13" x14ac:dyDescent="0.25">
      <c r="A2" s="12"/>
    </row>
    <row r="3" spans="1:13" ht="15.6" x14ac:dyDescent="0.3">
      <c r="A3" s="12"/>
      <c r="B3" s="728" t="s">
        <v>337</v>
      </c>
      <c r="C3" s="729"/>
      <c r="D3" s="729"/>
      <c r="E3" s="730"/>
      <c r="F3" s="730"/>
      <c r="G3" s="731"/>
      <c r="H3" s="728" t="s">
        <v>336</v>
      </c>
      <c r="I3" s="729"/>
      <c r="J3" s="729"/>
      <c r="K3" s="700"/>
      <c r="L3" s="700"/>
      <c r="M3" s="700"/>
    </row>
    <row r="4" spans="1:13" ht="13.8" x14ac:dyDescent="0.25">
      <c r="B4" s="725" t="s">
        <v>26</v>
      </c>
      <c r="C4" s="726"/>
      <c r="D4" s="726"/>
      <c r="E4" s="726" t="s">
        <v>458</v>
      </c>
      <c r="F4" s="726"/>
      <c r="G4" s="727"/>
      <c r="H4" s="725" t="s">
        <v>27</v>
      </c>
      <c r="I4" s="726"/>
      <c r="J4" s="726"/>
      <c r="K4" s="726" t="s">
        <v>458</v>
      </c>
      <c r="L4" s="726"/>
      <c r="M4" s="727"/>
    </row>
    <row r="5" spans="1:13" ht="27" thickBot="1" x14ac:dyDescent="0.3">
      <c r="A5" s="85"/>
      <c r="B5" s="469" t="s">
        <v>290</v>
      </c>
      <c r="C5" s="470" t="s">
        <v>291</v>
      </c>
      <c r="D5" s="87" t="s">
        <v>138</v>
      </c>
      <c r="E5" s="86" t="s">
        <v>459</v>
      </c>
      <c r="F5" s="470" t="s">
        <v>291</v>
      </c>
      <c r="G5" s="87" t="s">
        <v>138</v>
      </c>
      <c r="H5" s="86" t="s">
        <v>28</v>
      </c>
      <c r="I5" s="470" t="s">
        <v>292</v>
      </c>
      <c r="J5" s="87" t="s">
        <v>138</v>
      </c>
      <c r="K5" s="86" t="s">
        <v>459</v>
      </c>
      <c r="L5" s="470" t="s">
        <v>291</v>
      </c>
      <c r="M5" s="87" t="s">
        <v>138</v>
      </c>
    </row>
    <row r="6" spans="1:13" x14ac:dyDescent="0.25">
      <c r="A6" s="114" t="s">
        <v>316</v>
      </c>
      <c r="B6" s="574">
        <f>'S2'!I9</f>
        <v>0</v>
      </c>
      <c r="C6" s="450"/>
      <c r="D6" s="575" t="str">
        <f>IF(AND(B6&gt;0,C6&gt;0),C6/B6,"")</f>
        <v/>
      </c>
      <c r="E6" s="88">
        <f>'S2'!J9</f>
        <v>0</v>
      </c>
      <c r="F6" s="450"/>
      <c r="G6" s="575" t="str">
        <f>IF(AND(E6&gt;0,F6&gt;0),F6/E6,"")</f>
        <v/>
      </c>
      <c r="H6" s="88">
        <f>'S2'!F9</f>
        <v>0</v>
      </c>
      <c r="I6" s="450"/>
      <c r="J6" s="575" t="str">
        <f>IF(AND(H6&gt;0,I6&gt;0),I6/H6,"")</f>
        <v/>
      </c>
      <c r="K6" s="88">
        <f>'S2'!G9</f>
        <v>0</v>
      </c>
      <c r="L6" s="450"/>
      <c r="M6" s="575" t="str">
        <f>IF(AND(K6&gt;0,L6&gt;0),L6/K6,"")</f>
        <v/>
      </c>
    </row>
    <row r="7" spans="1:13" x14ac:dyDescent="0.25">
      <c r="A7" s="57" t="s">
        <v>460</v>
      </c>
      <c r="B7" s="574">
        <f>'S2'!I10</f>
        <v>0</v>
      </c>
      <c r="C7" s="450"/>
      <c r="D7" s="575" t="str">
        <f>IF(AND(B7&gt;0,C7&gt;0),C7/B7,"")</f>
        <v/>
      </c>
      <c r="E7" s="88">
        <f>'S2'!J10</f>
        <v>0</v>
      </c>
      <c r="F7" s="450"/>
      <c r="G7" s="575" t="str">
        <f t="shared" ref="G7:G16" si="0">IF(AND(E7&gt;0,F7&gt;0),F7/E7,"")</f>
        <v/>
      </c>
      <c r="H7" s="88">
        <f>'S2'!F10</f>
        <v>0</v>
      </c>
      <c r="I7" s="450"/>
      <c r="J7" s="575" t="str">
        <f t="shared" ref="J7:J17" si="1">IF(AND(H7&gt;0,I7&gt;0),I7/H7,"")</f>
        <v/>
      </c>
      <c r="K7" s="88">
        <f>'S2'!G10</f>
        <v>0</v>
      </c>
      <c r="L7" s="450"/>
      <c r="M7" s="575" t="str">
        <f t="shared" ref="M7:M17" si="2">IF(AND(K7&gt;0,L7&gt;0),L7/K7,"")</f>
        <v/>
      </c>
    </row>
    <row r="8" spans="1:13" x14ac:dyDescent="0.25">
      <c r="A8" s="57" t="s">
        <v>461</v>
      </c>
      <c r="B8" s="574">
        <f>'S2'!I11</f>
        <v>0</v>
      </c>
      <c r="C8" s="450"/>
      <c r="D8" s="575" t="str">
        <f t="shared" ref="D8:D17" si="3">IF(AND(B8&gt;0,C8&gt;0),C8/B8,"")</f>
        <v/>
      </c>
      <c r="E8" s="88">
        <f>'S2'!J11</f>
        <v>0</v>
      </c>
      <c r="F8" s="450"/>
      <c r="G8" s="575" t="str">
        <f t="shared" si="0"/>
        <v/>
      </c>
      <c r="H8" s="88">
        <f>'S2'!F11</f>
        <v>0</v>
      </c>
      <c r="I8" s="450"/>
      <c r="J8" s="575" t="str">
        <f t="shared" si="1"/>
        <v/>
      </c>
      <c r="K8" s="88">
        <f>'S2'!G11</f>
        <v>0</v>
      </c>
      <c r="L8" s="450"/>
      <c r="M8" s="575" t="str">
        <f t="shared" si="2"/>
        <v/>
      </c>
    </row>
    <row r="9" spans="1:13" x14ac:dyDescent="0.25">
      <c r="A9" s="57" t="s">
        <v>317</v>
      </c>
      <c r="B9" s="574">
        <f>'S2'!I12</f>
        <v>0</v>
      </c>
      <c r="C9" s="450"/>
      <c r="D9" s="575" t="str">
        <f t="shared" si="3"/>
        <v/>
      </c>
      <c r="E9" s="88">
        <f>'S2'!J12</f>
        <v>0</v>
      </c>
      <c r="F9" s="450"/>
      <c r="G9" s="575" t="str">
        <f t="shared" si="0"/>
        <v/>
      </c>
      <c r="H9" s="88">
        <f>'S2'!F12</f>
        <v>0</v>
      </c>
      <c r="I9" s="450"/>
      <c r="J9" s="575" t="str">
        <f t="shared" si="1"/>
        <v/>
      </c>
      <c r="K9" s="88">
        <f>'S2'!G12</f>
        <v>0</v>
      </c>
      <c r="L9" s="450"/>
      <c r="M9" s="575" t="str">
        <f t="shared" si="2"/>
        <v/>
      </c>
    </row>
    <row r="10" spans="1:13" x14ac:dyDescent="0.25">
      <c r="A10" s="57" t="s">
        <v>155</v>
      </c>
      <c r="B10" s="574">
        <f>'S2'!I13</f>
        <v>0</v>
      </c>
      <c r="C10" s="576">
        <f>SUM(C6:C9)</f>
        <v>0</v>
      </c>
      <c r="D10" s="575" t="str">
        <f t="shared" si="3"/>
        <v/>
      </c>
      <c r="E10" s="88">
        <f>'S2'!J13</f>
        <v>0</v>
      </c>
      <c r="F10" s="576">
        <f>SUM(F6:F9)</f>
        <v>0</v>
      </c>
      <c r="G10" s="575" t="str">
        <f t="shared" si="0"/>
        <v/>
      </c>
      <c r="H10" s="88">
        <f>'S2'!F13</f>
        <v>0</v>
      </c>
      <c r="I10" s="576">
        <f>SUM(I6:I9)</f>
        <v>0</v>
      </c>
      <c r="J10" s="575" t="str">
        <f t="shared" si="1"/>
        <v/>
      </c>
      <c r="K10" s="88">
        <f>'S2'!G13</f>
        <v>0</v>
      </c>
      <c r="L10" s="576">
        <f>SUM(L6:L9)</f>
        <v>0</v>
      </c>
      <c r="M10" s="575" t="str">
        <f t="shared" si="2"/>
        <v/>
      </c>
    </row>
    <row r="11" spans="1:13" x14ac:dyDescent="0.25">
      <c r="A11" s="57" t="s">
        <v>462</v>
      </c>
      <c r="B11" s="574">
        <f>'S2'!I14</f>
        <v>0</v>
      </c>
      <c r="C11" s="450"/>
      <c r="D11" s="575" t="str">
        <f t="shared" si="3"/>
        <v/>
      </c>
      <c r="E11" s="88">
        <f>'S2'!J14</f>
        <v>0</v>
      </c>
      <c r="F11" s="450"/>
      <c r="G11" s="575" t="str">
        <f t="shared" si="0"/>
        <v/>
      </c>
      <c r="H11" s="88">
        <f>'S2'!F14</f>
        <v>0</v>
      </c>
      <c r="I11" s="450"/>
      <c r="J11" s="575" t="str">
        <f t="shared" si="1"/>
        <v/>
      </c>
      <c r="K11" s="88">
        <f>'S2'!G14</f>
        <v>0</v>
      </c>
      <c r="L11" s="450"/>
      <c r="M11" s="575" t="str">
        <f t="shared" si="2"/>
        <v/>
      </c>
    </row>
    <row r="12" spans="1:13" x14ac:dyDescent="0.25">
      <c r="A12" s="57" t="s">
        <v>463</v>
      </c>
      <c r="B12" s="574">
        <f>'S2'!I15</f>
        <v>0</v>
      </c>
      <c r="C12" s="450"/>
      <c r="D12" s="575" t="str">
        <f t="shared" si="3"/>
        <v/>
      </c>
      <c r="E12" s="88">
        <f>'S2'!J15</f>
        <v>0</v>
      </c>
      <c r="F12" s="450"/>
      <c r="G12" s="575" t="str">
        <f t="shared" si="0"/>
        <v/>
      </c>
      <c r="H12" s="88">
        <f>'S2'!F15</f>
        <v>0</v>
      </c>
      <c r="I12" s="450"/>
      <c r="J12" s="575" t="str">
        <f t="shared" si="1"/>
        <v/>
      </c>
      <c r="K12" s="88">
        <f>'S2'!G15</f>
        <v>0</v>
      </c>
      <c r="L12" s="450"/>
      <c r="M12" s="575" t="str">
        <f t="shared" si="2"/>
        <v/>
      </c>
    </row>
    <row r="13" spans="1:13" x14ac:dyDescent="0.25">
      <c r="A13" s="57" t="s">
        <v>464</v>
      </c>
      <c r="B13" s="574">
        <f>'S2'!I16</f>
        <v>0</v>
      </c>
      <c r="C13" s="450"/>
      <c r="D13" s="575" t="str">
        <f t="shared" si="3"/>
        <v/>
      </c>
      <c r="E13" s="88">
        <f>'S2'!J16</f>
        <v>0</v>
      </c>
      <c r="F13" s="450"/>
      <c r="G13" s="575" t="str">
        <f t="shared" si="0"/>
        <v/>
      </c>
      <c r="H13" s="88">
        <f>'S2'!F16</f>
        <v>0</v>
      </c>
      <c r="I13" s="450"/>
      <c r="J13" s="575" t="str">
        <f t="shared" si="1"/>
        <v/>
      </c>
      <c r="K13" s="88">
        <f>'S2'!G16</f>
        <v>0</v>
      </c>
      <c r="L13" s="450"/>
      <c r="M13" s="575" t="str">
        <f t="shared" si="2"/>
        <v/>
      </c>
    </row>
    <row r="14" spans="1:13" x14ac:dyDescent="0.25">
      <c r="A14" s="57" t="s">
        <v>29</v>
      </c>
      <c r="B14" s="574">
        <f>'S2'!I17-B15</f>
        <v>0</v>
      </c>
      <c r="C14" s="450"/>
      <c r="D14" s="575" t="str">
        <f t="shared" si="3"/>
        <v/>
      </c>
      <c r="E14" s="88">
        <f>'S2'!J17</f>
        <v>0</v>
      </c>
      <c r="F14" s="450"/>
      <c r="G14" s="575" t="str">
        <f t="shared" si="0"/>
        <v/>
      </c>
      <c r="H14" s="88">
        <f>'S2'!F17</f>
        <v>0</v>
      </c>
      <c r="I14" s="450"/>
      <c r="J14" s="575" t="str">
        <f t="shared" si="1"/>
        <v/>
      </c>
      <c r="K14" s="88">
        <f>'S2'!G17</f>
        <v>0</v>
      </c>
      <c r="L14" s="450"/>
      <c r="M14" s="575" t="str">
        <f t="shared" si="2"/>
        <v/>
      </c>
    </row>
    <row r="15" spans="1:13" x14ac:dyDescent="0.25">
      <c r="A15" s="57" t="s">
        <v>315</v>
      </c>
      <c r="B15" s="577"/>
      <c r="C15" s="450"/>
      <c r="D15" s="575" t="str">
        <f t="shared" si="3"/>
        <v/>
      </c>
      <c r="E15" s="578">
        <v>0</v>
      </c>
      <c r="F15" s="451"/>
      <c r="G15" s="575" t="str">
        <f t="shared" si="0"/>
        <v/>
      </c>
      <c r="H15" s="578">
        <v>0</v>
      </c>
      <c r="I15" s="450"/>
      <c r="J15" s="575" t="str">
        <f t="shared" si="1"/>
        <v/>
      </c>
      <c r="K15" s="578">
        <v>0</v>
      </c>
      <c r="L15" s="450"/>
      <c r="M15" s="575" t="str">
        <f t="shared" si="2"/>
        <v/>
      </c>
    </row>
    <row r="16" spans="1:13" x14ac:dyDescent="0.25">
      <c r="A16" s="57" t="s">
        <v>242</v>
      </c>
      <c r="B16" s="574">
        <f>'S2'!I18</f>
        <v>0</v>
      </c>
      <c r="C16" s="450"/>
      <c r="D16" s="575" t="str">
        <f t="shared" si="3"/>
        <v/>
      </c>
      <c r="E16" s="88">
        <f>'S2'!J18</f>
        <v>0</v>
      </c>
      <c r="F16" s="450"/>
      <c r="G16" s="575" t="str">
        <f t="shared" si="0"/>
        <v/>
      </c>
      <c r="H16" s="88">
        <f>'S2'!F18</f>
        <v>0</v>
      </c>
      <c r="I16" s="450"/>
      <c r="J16" s="575" t="str">
        <f t="shared" si="1"/>
        <v/>
      </c>
      <c r="K16" s="88">
        <f>'S2'!G18</f>
        <v>0</v>
      </c>
      <c r="L16" s="450"/>
      <c r="M16" s="575" t="str">
        <f t="shared" si="2"/>
        <v/>
      </c>
    </row>
    <row r="17" spans="1:13" x14ac:dyDescent="0.25">
      <c r="A17" s="57" t="s">
        <v>318</v>
      </c>
      <c r="B17" s="579"/>
      <c r="C17" s="451"/>
      <c r="D17" s="575" t="str">
        <f t="shared" si="3"/>
        <v/>
      </c>
      <c r="E17" s="352"/>
      <c r="F17" s="451"/>
      <c r="G17" s="575" t="str">
        <f>IF(AND(E16&gt;0,F16&gt;0),F16/E16/$D$1,"")</f>
        <v/>
      </c>
      <c r="H17" s="578"/>
      <c r="I17" s="451"/>
      <c r="J17" s="575" t="str">
        <f t="shared" si="1"/>
        <v/>
      </c>
      <c r="K17" s="579"/>
      <c r="L17" s="451"/>
      <c r="M17" s="575" t="str">
        <f t="shared" si="2"/>
        <v/>
      </c>
    </row>
    <row r="18" spans="1:13" x14ac:dyDescent="0.25">
      <c r="C18" s="580">
        <f>SUM(C11:C17,C6:C9)</f>
        <v>0</v>
      </c>
      <c r="D18" s="95"/>
      <c r="F18" s="580">
        <f>SUM(F11:F17,F6:F9)</f>
        <v>0</v>
      </c>
      <c r="G18" s="95"/>
      <c r="I18" s="580">
        <f>SUM(I11:I17,I6:I9)</f>
        <v>0</v>
      </c>
      <c r="J18" s="95"/>
      <c r="L18" s="580">
        <f>SUM(L11:L17,L6:L9)</f>
        <v>0</v>
      </c>
      <c r="M18" s="95"/>
    </row>
  </sheetData>
  <customSheetViews>
    <customSheetView guid="{27AEA885-F2C3-11D5-84A6-00AA005DFEE1}" showRuler="0">
      <pane xSplit="1" topLeftCell="B1" activePane="topRight" state="frozen"/>
      <selection pane="topRight" activeCell="B6" sqref="B6:G6"/>
      <pageMargins left="0.25" right="0.4" top="0.984251969" bottom="0.984251969" header="0.4921259845" footer="0.4921259845"/>
      <pageSetup paperSize="9" scale="90" orientation="landscape" horizontalDpi="4294967292" r:id="rId1"/>
      <headerFooter alignWithMargins="0">
        <oddHeader>&amp;C&amp;A&amp;RSeite&amp;P</oddHeader>
      </headerFooter>
    </customSheetView>
  </customSheetViews>
  <mergeCells count="6">
    <mergeCell ref="B4:D4"/>
    <mergeCell ref="E4:G4"/>
    <mergeCell ref="B3:G3"/>
    <mergeCell ref="H3:M3"/>
    <mergeCell ref="H4:J4"/>
    <mergeCell ref="K4:M4"/>
  </mergeCells>
  <phoneticPr fontId="43" type="noConversion"/>
  <printOptions headings="1"/>
  <pageMargins left="0.25" right="0.4" top="0.984251969" bottom="0.984251969" header="0.4921259845" footer="0.4921259845"/>
  <pageSetup paperSize="9" scale="89" orientation="landscape" horizontalDpi="4294967292" r:id="rId2"/>
  <headerFooter alignWithMargins="0">
    <oddHeader>&amp;C&amp;A&amp;RSeite&amp;P</oddHead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0"/>
  <sheetViews>
    <sheetView workbookViewId="0">
      <selection activeCell="G26" sqref="G26"/>
    </sheetView>
  </sheetViews>
  <sheetFormatPr baseColWidth="10" defaultColWidth="10.33203125" defaultRowHeight="13.2" x14ac:dyDescent="0.25"/>
  <cols>
    <col min="1" max="1" width="3.33203125" style="96" customWidth="1"/>
    <col min="2" max="2" width="1.6640625" style="96" customWidth="1"/>
    <col min="3" max="3" width="25.33203125" style="96" customWidth="1"/>
    <col min="4" max="4" width="21.44140625" style="96" customWidth="1"/>
    <col min="5" max="5" width="12.5546875" style="96" customWidth="1"/>
    <col min="6" max="9" width="21.6640625" style="96" customWidth="1"/>
    <col min="10" max="10" width="22" style="96" customWidth="1"/>
    <col min="11" max="16384" width="10.33203125" style="96"/>
  </cols>
  <sheetData>
    <row r="1" spans="1:10" s="99" customFormat="1" x14ac:dyDescent="0.25">
      <c r="A1" s="99" t="s">
        <v>418</v>
      </c>
      <c r="F1" s="299" t="s">
        <v>211</v>
      </c>
    </row>
    <row r="2" spans="1:10" s="99" customFormat="1" x14ac:dyDescent="0.25"/>
    <row r="3" spans="1:10" x14ac:dyDescent="0.25">
      <c r="A3" s="96" t="s">
        <v>495</v>
      </c>
    </row>
    <row r="4" spans="1:10" x14ac:dyDescent="0.25">
      <c r="A4" s="96" t="s">
        <v>554</v>
      </c>
    </row>
    <row r="5" spans="1:10" ht="13.8" thickBot="1" x14ac:dyDescent="0.3"/>
    <row r="6" spans="1:10" ht="13.8" x14ac:dyDescent="0.3">
      <c r="A6" s="135"/>
      <c r="B6" s="136"/>
      <c r="C6" s="137"/>
      <c r="D6" s="388" t="s">
        <v>308</v>
      </c>
      <c r="E6" s="138" t="s">
        <v>24</v>
      </c>
      <c r="F6" s="139" t="s">
        <v>151</v>
      </c>
      <c r="G6" s="140" t="s">
        <v>25</v>
      </c>
      <c r="H6" s="139" t="s">
        <v>489</v>
      </c>
      <c r="I6" s="140" t="s">
        <v>488</v>
      </c>
      <c r="J6" s="140" t="s">
        <v>9</v>
      </c>
    </row>
    <row r="7" spans="1:10" ht="13.8" x14ac:dyDescent="0.3">
      <c r="A7" s="141"/>
      <c r="B7" s="142"/>
      <c r="C7" s="143"/>
      <c r="D7" s="142"/>
      <c r="E7" s="144"/>
      <c r="F7" s="145" t="s">
        <v>152</v>
      </c>
      <c r="G7" s="146" t="s">
        <v>143</v>
      </c>
      <c r="H7" s="145" t="s">
        <v>490</v>
      </c>
      <c r="I7" s="146" t="s">
        <v>143</v>
      </c>
      <c r="J7" s="146" t="s">
        <v>143</v>
      </c>
    </row>
    <row r="8" spans="1:10" ht="13.8" x14ac:dyDescent="0.3">
      <c r="A8" s="147"/>
      <c r="B8" s="148"/>
      <c r="C8" s="149"/>
      <c r="D8" s="150" t="s">
        <v>139</v>
      </c>
      <c r="E8" s="150" t="s">
        <v>139</v>
      </c>
      <c r="F8" s="151" t="s">
        <v>409</v>
      </c>
      <c r="G8" s="134" t="s">
        <v>139</v>
      </c>
      <c r="H8" s="151" t="s">
        <v>553</v>
      </c>
      <c r="I8" s="134" t="s">
        <v>139</v>
      </c>
      <c r="J8" s="134" t="s">
        <v>139</v>
      </c>
    </row>
    <row r="9" spans="1:10" x14ac:dyDescent="0.25">
      <c r="A9" s="121"/>
      <c r="B9" s="152"/>
      <c r="C9" s="122">
        <v>1</v>
      </c>
      <c r="D9" s="384"/>
      <c r="E9" s="152">
        <v>2</v>
      </c>
      <c r="F9" s="112">
        <v>3</v>
      </c>
      <c r="G9" s="153">
        <v>4</v>
      </c>
      <c r="H9" s="153">
        <v>5</v>
      </c>
      <c r="I9" s="153">
        <v>6</v>
      </c>
      <c r="J9" s="153">
        <v>7</v>
      </c>
    </row>
    <row r="10" spans="1:10" ht="15.6" x14ac:dyDescent="0.3">
      <c r="A10" s="128">
        <v>1</v>
      </c>
      <c r="B10" s="154" t="s">
        <v>68</v>
      </c>
      <c r="C10" s="391"/>
      <c r="D10" s="396"/>
      <c r="E10" s="389"/>
      <c r="F10" s="156"/>
      <c r="G10" s="157"/>
      <c r="H10" s="157"/>
      <c r="I10" s="157"/>
      <c r="J10" s="157"/>
    </row>
    <row r="11" spans="1:10" x14ac:dyDescent="0.25">
      <c r="A11" s="128">
        <f>A10+1</f>
        <v>2</v>
      </c>
      <c r="B11" s="155"/>
      <c r="C11" s="392" t="s">
        <v>69</v>
      </c>
      <c r="D11" s="397"/>
      <c r="E11" s="652">
        <f>IF('S1'!C22=1,"",D11-'S8'!C32)</f>
        <v>0</v>
      </c>
      <c r="F11" s="650">
        <v>0.67220000000000002</v>
      </c>
      <c r="G11" s="453">
        <f>IF('S4'!K$41="N","",E11*F11)</f>
        <v>0</v>
      </c>
      <c r="H11" s="653">
        <v>0</v>
      </c>
      <c r="I11" s="453">
        <f>G11*H11</f>
        <v>0</v>
      </c>
      <c r="J11" s="453">
        <f>IF('S4'!K$41="N","",E11-G11)</f>
        <v>0</v>
      </c>
    </row>
    <row r="12" spans="1:10" x14ac:dyDescent="0.25">
      <c r="A12" s="128">
        <v>3</v>
      </c>
      <c r="B12" s="155"/>
      <c r="C12" s="392" t="s">
        <v>30</v>
      </c>
      <c r="D12" s="397"/>
      <c r="E12" s="142"/>
      <c r="F12" s="650">
        <v>0.25</v>
      </c>
      <c r="G12" s="453">
        <f>IF('S4'!K$41="N","",D12*F12)</f>
        <v>0</v>
      </c>
      <c r="H12" s="653">
        <v>0</v>
      </c>
      <c r="I12" s="453">
        <f t="shared" ref="I12:I31" si="0">G12*H12</f>
        <v>0</v>
      </c>
      <c r="J12" s="453">
        <f>IF('S4'!K$41="N","",D12-G12)</f>
        <v>0</v>
      </c>
    </row>
    <row r="13" spans="1:10" x14ac:dyDescent="0.25">
      <c r="A13" s="128">
        <f>A12+1</f>
        <v>4</v>
      </c>
      <c r="B13" s="155"/>
      <c r="C13" s="392" t="s">
        <v>71</v>
      </c>
      <c r="D13" s="397"/>
      <c r="E13" s="142"/>
      <c r="F13" s="650">
        <v>0</v>
      </c>
      <c r="G13" s="453">
        <f>IF('S4'!K$41="N","",D13*F13)</f>
        <v>0</v>
      </c>
      <c r="H13" s="653">
        <v>0</v>
      </c>
      <c r="I13" s="453">
        <f t="shared" si="0"/>
        <v>0</v>
      </c>
      <c r="J13" s="453">
        <f>IF('S4'!K$41="N","",D13-G13)</f>
        <v>0</v>
      </c>
    </row>
    <row r="14" spans="1:10" x14ac:dyDescent="0.25">
      <c r="A14" s="128">
        <v>5</v>
      </c>
      <c r="B14" s="155"/>
      <c r="C14" s="392" t="s">
        <v>72</v>
      </c>
      <c r="D14" s="397"/>
      <c r="E14" s="142"/>
      <c r="F14" s="650">
        <v>0.3</v>
      </c>
      <c r="G14" s="453">
        <f>IF('S4'!K$41="N","",D14*F14)</f>
        <v>0</v>
      </c>
      <c r="H14" s="653">
        <v>0</v>
      </c>
      <c r="I14" s="453">
        <f t="shared" si="0"/>
        <v>0</v>
      </c>
      <c r="J14" s="453">
        <f>IF('S4'!K$41="N","",D14-G14)</f>
        <v>0</v>
      </c>
    </row>
    <row r="15" spans="1:10" x14ac:dyDescent="0.25">
      <c r="A15" s="128">
        <v>6</v>
      </c>
      <c r="B15" s="155"/>
      <c r="C15" s="392" t="s">
        <v>73</v>
      </c>
      <c r="D15" s="397"/>
      <c r="E15" s="652">
        <f>IF('S1'!C22=1,"",D15-'S8'!C27)</f>
        <v>0</v>
      </c>
      <c r="F15" s="650">
        <v>0.2</v>
      </c>
      <c r="G15" s="453">
        <f>IF('S4'!K$41="N","",E15*F15)</f>
        <v>0</v>
      </c>
      <c r="H15" s="653">
        <v>0</v>
      </c>
      <c r="I15" s="453">
        <f t="shared" si="0"/>
        <v>0</v>
      </c>
      <c r="J15" s="453">
        <f>IF('S4'!K$41="N","",E15-G15)</f>
        <v>0</v>
      </c>
    </row>
    <row r="16" spans="1:10" x14ac:dyDescent="0.25">
      <c r="A16" s="128">
        <v>7</v>
      </c>
      <c r="B16" s="155"/>
      <c r="C16" s="392" t="s">
        <v>75</v>
      </c>
      <c r="D16" s="397"/>
      <c r="E16" s="142"/>
      <c r="F16" s="650">
        <v>0.66420000000000001</v>
      </c>
      <c r="G16" s="453">
        <f>IF('S4'!K$41="N","",D16*F16)</f>
        <v>0</v>
      </c>
      <c r="H16" s="653">
        <v>0</v>
      </c>
      <c r="I16" s="453">
        <f t="shared" si="0"/>
        <v>0</v>
      </c>
      <c r="J16" s="453">
        <f>IF('S4'!K$41="N","",D16-G16)</f>
        <v>0</v>
      </c>
    </row>
    <row r="17" spans="1:10" x14ac:dyDescent="0.25">
      <c r="A17" s="128">
        <v>8</v>
      </c>
      <c r="B17" s="155"/>
      <c r="C17" s="392" t="s">
        <v>89</v>
      </c>
      <c r="D17" s="397"/>
      <c r="E17" s="142"/>
      <c r="F17" s="650">
        <v>0.89129999999999998</v>
      </c>
      <c r="G17" s="453">
        <f>IF('S4'!K$41="N","",D17*F17)</f>
        <v>0</v>
      </c>
      <c r="H17" s="653">
        <v>0</v>
      </c>
      <c r="I17" s="453">
        <f t="shared" si="0"/>
        <v>0</v>
      </c>
      <c r="J17" s="453">
        <f>IF('S4'!K$41="N","",D17-G17)</f>
        <v>0</v>
      </c>
    </row>
    <row r="18" spans="1:10" x14ac:dyDescent="0.25">
      <c r="A18" s="128">
        <v>9</v>
      </c>
      <c r="B18" s="155"/>
      <c r="C18" s="392" t="s">
        <v>91</v>
      </c>
      <c r="D18" s="397"/>
      <c r="E18" s="142"/>
      <c r="F18" s="650">
        <v>0.9</v>
      </c>
      <c r="G18" s="453">
        <f>IF('S4'!K$41="N","",D18*F18)</f>
        <v>0</v>
      </c>
      <c r="H18" s="653">
        <v>0</v>
      </c>
      <c r="I18" s="453">
        <f t="shared" si="0"/>
        <v>0</v>
      </c>
      <c r="J18" s="453">
        <f>IF('S4'!K$41="N","",D18-G18)</f>
        <v>0</v>
      </c>
    </row>
    <row r="19" spans="1:10" x14ac:dyDescent="0.25">
      <c r="A19" s="386">
        <v>10</v>
      </c>
      <c r="B19" s="387"/>
      <c r="C19" s="393" t="s">
        <v>277</v>
      </c>
      <c r="D19" s="397"/>
      <c r="E19" s="148"/>
      <c r="F19" s="650">
        <v>0.2</v>
      </c>
      <c r="G19" s="454">
        <f>IF('S4'!K$41="N","",D19*F19)</f>
        <v>0</v>
      </c>
      <c r="H19" s="653">
        <v>0</v>
      </c>
      <c r="I19" s="453">
        <f t="shared" si="0"/>
        <v>0</v>
      </c>
      <c r="J19" s="454">
        <f>IF('S4'!K$41="N","",D19-G19)</f>
        <v>0</v>
      </c>
    </row>
    <row r="20" spans="1:10" ht="15.6" x14ac:dyDescent="0.3">
      <c r="A20" s="128">
        <v>11</v>
      </c>
      <c r="B20" s="159" t="s">
        <v>81</v>
      </c>
      <c r="C20" s="160"/>
      <c r="D20" s="398"/>
      <c r="E20" s="390"/>
      <c r="F20" s="398"/>
      <c r="G20" s="161"/>
      <c r="H20" s="398"/>
      <c r="I20" s="161"/>
      <c r="J20" s="161"/>
    </row>
    <row r="21" spans="1:10" x14ac:dyDescent="0.25">
      <c r="A21" s="128">
        <v>12</v>
      </c>
      <c r="B21" s="142"/>
      <c r="C21" s="392" t="s">
        <v>99</v>
      </c>
      <c r="D21" s="397"/>
      <c r="E21" s="142"/>
      <c r="F21" s="650">
        <v>0.9</v>
      </c>
      <c r="G21" s="453">
        <f>IF('S4'!K$41="N","",D21*F21)</f>
        <v>0</v>
      </c>
      <c r="H21" s="653">
        <v>0</v>
      </c>
      <c r="I21" s="453">
        <f t="shared" si="0"/>
        <v>0</v>
      </c>
      <c r="J21" s="453">
        <f>IF('S4'!K$41="N","",D21-G21)</f>
        <v>0</v>
      </c>
    </row>
    <row r="22" spans="1:10" x14ac:dyDescent="0.25">
      <c r="A22" s="128">
        <v>13</v>
      </c>
      <c r="B22" s="142"/>
      <c r="C22" s="392" t="s">
        <v>101</v>
      </c>
      <c r="D22" s="397"/>
      <c r="E22" s="142"/>
      <c r="F22" s="650">
        <v>1</v>
      </c>
      <c r="G22" s="453">
        <f>IF('S4'!K$41="N","",D22*F22)</f>
        <v>0</v>
      </c>
      <c r="H22" s="653">
        <v>0</v>
      </c>
      <c r="I22" s="453">
        <f t="shared" si="0"/>
        <v>0</v>
      </c>
      <c r="J22" s="453">
        <f>IF('S4'!K$41="N","",D22-G22)</f>
        <v>0</v>
      </c>
    </row>
    <row r="23" spans="1:10" x14ac:dyDescent="0.25">
      <c r="A23" s="128">
        <f>A22+1</f>
        <v>14</v>
      </c>
      <c r="B23" s="142"/>
      <c r="C23" s="392" t="s">
        <v>104</v>
      </c>
      <c r="D23" s="397"/>
      <c r="E23" s="142"/>
      <c r="F23" s="650">
        <v>0.9</v>
      </c>
      <c r="G23" s="453">
        <f>IF('S4'!K$41="N","",D23*F23)</f>
        <v>0</v>
      </c>
      <c r="H23" s="653">
        <v>0</v>
      </c>
      <c r="I23" s="453">
        <f t="shared" si="0"/>
        <v>0</v>
      </c>
      <c r="J23" s="453">
        <f>IF('S4'!K$41="N","",D23-G23)</f>
        <v>0</v>
      </c>
    </row>
    <row r="24" spans="1:10" x14ac:dyDescent="0.25">
      <c r="A24" s="386">
        <v>15</v>
      </c>
      <c r="B24" s="148"/>
      <c r="C24" s="393" t="s">
        <v>153</v>
      </c>
      <c r="D24" s="397"/>
      <c r="E24" s="148"/>
      <c r="F24" s="650">
        <v>0.9</v>
      </c>
      <c r="G24" s="454">
        <f>IF('S4'!K$41="N","",D24*F24)</f>
        <v>0</v>
      </c>
      <c r="H24" s="653">
        <v>0</v>
      </c>
      <c r="I24" s="453">
        <f t="shared" si="0"/>
        <v>0</v>
      </c>
      <c r="J24" s="454">
        <f>IF('S4'!K$41="N","",D24-G24)</f>
        <v>0</v>
      </c>
    </row>
    <row r="25" spans="1:10" ht="15.6" x14ac:dyDescent="0.3">
      <c r="A25" s="128">
        <v>16</v>
      </c>
      <c r="B25" s="162" t="s">
        <v>102</v>
      </c>
      <c r="C25" s="163"/>
      <c r="D25" s="399"/>
      <c r="E25" s="164"/>
      <c r="F25" s="398"/>
      <c r="G25" s="161"/>
      <c r="H25" s="399"/>
      <c r="I25" s="161"/>
      <c r="J25" s="161"/>
    </row>
    <row r="26" spans="1:10" x14ac:dyDescent="0.25">
      <c r="A26" s="128">
        <v>17</v>
      </c>
      <c r="B26" s="142"/>
      <c r="C26" s="394" t="s">
        <v>150</v>
      </c>
      <c r="D26" s="400"/>
      <c r="E26" s="142"/>
      <c r="F26" s="650">
        <v>0.66666666666666674</v>
      </c>
      <c r="G26" s="453">
        <f>IF('S4'!K$41="N","",D26*F26)</f>
        <v>0</v>
      </c>
      <c r="H26" s="649">
        <v>0</v>
      </c>
      <c r="I26" s="453">
        <f t="shared" si="0"/>
        <v>0</v>
      </c>
      <c r="J26" s="453">
        <f>IF('S4'!K$41="N","",D26-G26)</f>
        <v>0</v>
      </c>
    </row>
    <row r="27" spans="1:10" x14ac:dyDescent="0.25">
      <c r="A27" s="128">
        <f>A26+1</f>
        <v>18</v>
      </c>
      <c r="B27" s="142"/>
      <c r="C27" s="165" t="s">
        <v>145</v>
      </c>
      <c r="D27" s="400"/>
      <c r="E27" s="142"/>
      <c r="F27" s="650">
        <v>0.66666666666666674</v>
      </c>
      <c r="G27" s="453">
        <f>IF('S4'!K$41="N","",D27*F27)</f>
        <v>0</v>
      </c>
      <c r="H27" s="647">
        <v>0</v>
      </c>
      <c r="I27" s="453">
        <f t="shared" si="0"/>
        <v>0</v>
      </c>
      <c r="J27" s="453">
        <f>IF('S4'!K$41="N","",D27-G27)</f>
        <v>0</v>
      </c>
    </row>
    <row r="28" spans="1:10" x14ac:dyDescent="0.25">
      <c r="A28" s="128">
        <v>19</v>
      </c>
      <c r="B28" s="142"/>
      <c r="C28" s="165" t="s">
        <v>146</v>
      </c>
      <c r="D28" s="400"/>
      <c r="E28" s="142"/>
      <c r="F28" s="650">
        <v>0.66739130434782612</v>
      </c>
      <c r="G28" s="453">
        <f>IF('S4'!K$41="N","",D28*F28)</f>
        <v>0</v>
      </c>
      <c r="H28" s="647">
        <v>0</v>
      </c>
      <c r="I28" s="453">
        <f t="shared" si="0"/>
        <v>0</v>
      </c>
      <c r="J28" s="453">
        <f>IF('S4'!K$41="N","",D28-G28)</f>
        <v>0</v>
      </c>
    </row>
    <row r="29" spans="1:10" x14ac:dyDescent="0.25">
      <c r="A29" s="128">
        <v>20</v>
      </c>
      <c r="B29" s="142"/>
      <c r="C29" s="165" t="s">
        <v>147</v>
      </c>
      <c r="D29" s="400"/>
      <c r="E29" s="142"/>
      <c r="F29" s="650">
        <v>0.66666666666666674</v>
      </c>
      <c r="G29" s="453">
        <f>IF('S4'!K$41="N","",D29*F29)</f>
        <v>0</v>
      </c>
      <c r="H29" s="647">
        <v>0</v>
      </c>
      <c r="I29" s="453">
        <f t="shared" si="0"/>
        <v>0</v>
      </c>
      <c r="J29" s="453">
        <f>IF('S4'!K$41="N","",D29-G29)</f>
        <v>0</v>
      </c>
    </row>
    <row r="30" spans="1:10" x14ac:dyDescent="0.25">
      <c r="A30" s="128">
        <v>21</v>
      </c>
      <c r="B30" s="142"/>
      <c r="C30" s="165" t="s">
        <v>148</v>
      </c>
      <c r="D30" s="400"/>
      <c r="E30" s="142"/>
      <c r="F30" s="650">
        <v>0.66666666666666674</v>
      </c>
      <c r="G30" s="453">
        <f>IF('S4'!K$41="N","",D30*F30)</f>
        <v>0</v>
      </c>
      <c r="H30" s="647">
        <v>0</v>
      </c>
      <c r="I30" s="453">
        <f t="shared" si="0"/>
        <v>0</v>
      </c>
      <c r="J30" s="453">
        <f>IF('S4'!K$41="N","",D30-G30)</f>
        <v>0</v>
      </c>
    </row>
    <row r="31" spans="1:10" x14ac:dyDescent="0.25">
      <c r="A31" s="128">
        <v>22</v>
      </c>
      <c r="B31" s="142"/>
      <c r="C31" s="395" t="s">
        <v>149</v>
      </c>
      <c r="D31" s="400"/>
      <c r="E31" s="149"/>
      <c r="F31" s="651">
        <v>0.66666666666666674</v>
      </c>
      <c r="G31" s="453">
        <f>IF('S4'!K$41="N","",D31*F31)</f>
        <v>0</v>
      </c>
      <c r="H31" s="647">
        <v>0</v>
      </c>
      <c r="I31" s="453">
        <f t="shared" si="0"/>
        <v>0</v>
      </c>
      <c r="J31" s="453">
        <f>IF('S4'!K$41="N","",D31-G31)</f>
        <v>0</v>
      </c>
    </row>
    <row r="32" spans="1:10" ht="16.2" thickBot="1" x14ac:dyDescent="0.35">
      <c r="A32" s="385">
        <v>23</v>
      </c>
      <c r="B32" s="166" t="s">
        <v>144</v>
      </c>
      <c r="C32" s="167"/>
      <c r="D32" s="452">
        <f>SUM(D26:D31)</f>
        <v>0</v>
      </c>
      <c r="E32" s="174"/>
      <c r="F32" s="524">
        <f>AVERAGE(F26:F31)</f>
        <v>0.66678743961352671</v>
      </c>
      <c r="G32" s="455">
        <f>SUM(G26:G31)</f>
        <v>0</v>
      </c>
      <c r="H32" s="524">
        <f>AVERAGE(H26:H31)</f>
        <v>0</v>
      </c>
      <c r="I32" s="455">
        <f>SUM(I26:I31)</f>
        <v>0</v>
      </c>
      <c r="J32" s="455">
        <f>SUM(J26:J31)</f>
        <v>0</v>
      </c>
    </row>
    <row r="33" spans="1:3" x14ac:dyDescent="0.25">
      <c r="C33" s="96" t="s">
        <v>491</v>
      </c>
    </row>
    <row r="34" spans="1:3" x14ac:dyDescent="0.25">
      <c r="A34" s="97"/>
    </row>
    <row r="60" spans="13:13" x14ac:dyDescent="0.25">
      <c r="M60" s="96" t="s">
        <v>213</v>
      </c>
    </row>
  </sheetData>
  <customSheetViews>
    <customSheetView guid="{27AEA885-F2C3-11D5-84A6-00AA005DFEE1}" showRuler="0">
      <selection activeCell="B6" sqref="B6:G6"/>
      <pageMargins left="0.76" right="0.23622047244094491" top="0.98425196850393704" bottom="0.98425196850393704" header="0.51181102362204722" footer="0.51181102362204722"/>
      <pageSetup paperSize="9" scale="90" orientation="portrait" horizontalDpi="4294967292" r:id="rId1"/>
      <headerFooter alignWithMargins="0">
        <oddHeader>&amp;C&amp;A&amp;RSeite &amp;P</oddHeader>
      </headerFooter>
    </customSheetView>
  </customSheetViews>
  <phoneticPr fontId="43" type="noConversion"/>
  <hyperlinks>
    <hyperlink ref="B10" location="Erg_mv!A28" display="Erg_mv!A28"/>
    <hyperlink ref="B20" location="Erg_mv!A41" display="Erg_mv!A41"/>
    <hyperlink ref="B25" location="Erg_mv!A47" display="Erg_mv!A47"/>
  </hyperlinks>
  <pageMargins left="0.76" right="0.23622047244094491" top="0.98425196850393704" bottom="0.98425196850393704" header="0.51181102362204722" footer="0.51181102362204722"/>
  <pageSetup paperSize="9" scale="90" orientation="landscape" horizontalDpi="4294967292" r:id="rId2"/>
  <headerFooter alignWithMargins="0">
    <oddHeader>&amp;C&amp;A&amp;RSeite &amp;P</oddHeader>
  </headerFooter>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Inhalt</vt:lpstr>
      <vt:lpstr>Erläuterung</vt:lpstr>
      <vt:lpstr>S1</vt:lpstr>
      <vt:lpstr>S2</vt:lpstr>
      <vt:lpstr>S3</vt:lpstr>
      <vt:lpstr>S4</vt:lpstr>
      <vt:lpstr>S5</vt:lpstr>
      <vt:lpstr>S6</vt:lpstr>
      <vt:lpstr>S7</vt:lpstr>
      <vt:lpstr>S8</vt:lpstr>
      <vt:lpstr>Erg_mv</vt:lpstr>
      <vt:lpstr>Hilfstabellen</vt:lpstr>
      <vt:lpstr>Erg_mv!Druckbereich</vt:lpstr>
      <vt:lpstr>Erläuterung!Druckbereich</vt:lpstr>
      <vt:lpstr>Inhalt!Druckbereich</vt:lpstr>
      <vt:lpstr>'S1'!Druckbereich</vt:lpstr>
      <vt:lpstr>'S2'!Druckbereich</vt:lpstr>
      <vt:lpstr>'S3'!Druckbereich</vt:lpstr>
      <vt:lpstr>'S4'!Druckbereich</vt:lpstr>
      <vt:lpstr>'S5'!Druckbereich</vt:lpstr>
      <vt:lpstr>'S7'!Druckbereich</vt:lpstr>
      <vt:lpstr>'S8'!Druckbereich</vt:lpstr>
      <vt:lpstr>Erläuterung!Drucktitel</vt:lpstr>
      <vt:lpstr>'S8'!Drucktitel</vt:lpstr>
    </vt:vector>
  </TitlesOfParts>
  <Company>LfL FB2</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Erfassungs- und Auswertebogen BZA Milch</dc:title>
  <dc:creator>Ingo.Heber@smul.sachsen.de</dc:creator>
  <cp:lastModifiedBy>Zschoche, Eveline - LfULG</cp:lastModifiedBy>
  <cp:lastPrinted>2019-06-28T11:07:04Z</cp:lastPrinted>
  <dcterms:created xsi:type="dcterms:W3CDTF">1999-09-22T06:00:18Z</dcterms:created>
  <dcterms:modified xsi:type="dcterms:W3CDTF">2019-07-04T09:25:02Z</dcterms:modified>
</cp:coreProperties>
</file>