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9440" windowHeight="7875" activeTab="2"/>
  </bookViews>
  <sheets>
    <sheet name="Erläuterungen" sheetId="7" r:id="rId1"/>
    <sheet name="direkt" sheetId="1" r:id="rId2"/>
    <sheet name="Eis" sheetId="5" r:id="rId3"/>
  </sheets>
  <definedNames>
    <definedName name="_xlnm.Print_Titles" localSheetId="1">direkt!$1:$3</definedName>
    <definedName name="_xlnm.Print_Titles" localSheetId="2">Eis!$1:$3</definedName>
  </definedNames>
  <calcPr calcId="145621"/>
</workbook>
</file>

<file path=xl/calcChain.xml><?xml version="1.0" encoding="utf-8"?>
<calcChain xmlns="http://schemas.openxmlformats.org/spreadsheetml/2006/main">
  <c r="C39" i="5" l="1"/>
  <c r="C37" i="1"/>
  <c r="C15" i="5"/>
  <c r="C12" i="5"/>
  <c r="C10" i="5"/>
  <c r="C6" i="5"/>
  <c r="C16" i="5" l="1"/>
  <c r="C40" i="1"/>
  <c r="C27" i="1"/>
  <c r="C26" i="1"/>
  <c r="C29" i="1" s="1"/>
  <c r="C30" i="1" s="1"/>
  <c r="C15" i="1"/>
  <c r="C12" i="1"/>
  <c r="C10" i="1"/>
  <c r="C6" i="1"/>
  <c r="C33" i="1" s="1"/>
  <c r="C36" i="1" s="1"/>
  <c r="C42" i="5"/>
  <c r="C35" i="5"/>
  <c r="C38" i="5" s="1"/>
  <c r="C31" i="5"/>
  <c r="C32" i="5" s="1"/>
  <c r="C29" i="5"/>
  <c r="C28" i="5"/>
  <c r="C56" i="5" s="1"/>
  <c r="C57" i="5" s="1"/>
  <c r="C20" i="5"/>
  <c r="C53" i="5" s="1"/>
  <c r="C20" i="1" l="1"/>
  <c r="C51" i="1" s="1"/>
  <c r="C41" i="1"/>
  <c r="C44" i="1" s="1"/>
  <c r="C22" i="5"/>
  <c r="C43" i="5"/>
  <c r="C46" i="5" s="1"/>
  <c r="C54" i="1"/>
  <c r="C55" i="1" s="1"/>
  <c r="C16" i="1"/>
  <c r="C59" i="5"/>
  <c r="C62" i="5" s="1"/>
  <c r="E33" i="1"/>
  <c r="F33" i="1"/>
  <c r="G33" i="1"/>
  <c r="H33" i="1"/>
  <c r="I33" i="1"/>
  <c r="J33" i="1"/>
  <c r="K33" i="1"/>
  <c r="D33" i="1"/>
  <c r="E6" i="1"/>
  <c r="F6" i="1"/>
  <c r="G6" i="1"/>
  <c r="H6" i="1"/>
  <c r="I6" i="1"/>
  <c r="J6" i="1"/>
  <c r="K6" i="1"/>
  <c r="D6" i="1"/>
  <c r="E35" i="5"/>
  <c r="F35" i="5"/>
  <c r="G35" i="5"/>
  <c r="H35" i="5"/>
  <c r="I35" i="5"/>
  <c r="J35" i="5"/>
  <c r="K35" i="5"/>
  <c r="D35" i="5"/>
  <c r="E6" i="5"/>
  <c r="F6" i="5"/>
  <c r="G6" i="5"/>
  <c r="H6" i="5"/>
  <c r="I6" i="5"/>
  <c r="J6" i="5"/>
  <c r="K6" i="5"/>
  <c r="D6" i="5"/>
  <c r="K10" i="5"/>
  <c r="J10" i="5"/>
  <c r="I10" i="5"/>
  <c r="H10" i="5"/>
  <c r="G10" i="5"/>
  <c r="F10" i="5"/>
  <c r="E10" i="5"/>
  <c r="D10" i="5"/>
  <c r="C57" i="1" l="1"/>
  <c r="C60" i="1" s="1"/>
  <c r="C47" i="1"/>
  <c r="C46" i="1"/>
  <c r="C61" i="1"/>
  <c r="C45" i="1"/>
  <c r="C63" i="5"/>
  <c r="C66" i="5" s="1"/>
  <c r="C47" i="5"/>
  <c r="C48" i="5"/>
  <c r="C49" i="5"/>
  <c r="D10" i="1"/>
  <c r="E10" i="1"/>
  <c r="F10" i="1"/>
  <c r="G10" i="1"/>
  <c r="H10" i="1"/>
  <c r="I10" i="1"/>
  <c r="J10" i="1"/>
  <c r="K10" i="1"/>
  <c r="C64" i="1" l="1"/>
  <c r="C63" i="1"/>
  <c r="C62" i="1"/>
  <c r="C65" i="5"/>
  <c r="C64" i="5"/>
  <c r="E22" i="5"/>
  <c r="G22" i="5"/>
  <c r="I22" i="5"/>
  <c r="K22" i="5"/>
  <c r="K29" i="5"/>
  <c r="K28" i="5"/>
  <c r="J28" i="5"/>
  <c r="J56" i="5" s="1"/>
  <c r="J57" i="5" s="1"/>
  <c r="I28" i="5"/>
  <c r="H28" i="5"/>
  <c r="H22" i="5" s="1"/>
  <c r="G28" i="5"/>
  <c r="G56" i="5" s="1"/>
  <c r="G57" i="5" s="1"/>
  <c r="F28" i="5"/>
  <c r="F56" i="5" s="1"/>
  <c r="F57" i="5" s="1"/>
  <c r="E28" i="5"/>
  <c r="E56" i="5"/>
  <c r="E57" i="5" s="1"/>
  <c r="I56" i="5"/>
  <c r="I57" i="5" s="1"/>
  <c r="D28" i="5"/>
  <c r="D56" i="5" s="1"/>
  <c r="D57" i="5" s="1"/>
  <c r="K42" i="5"/>
  <c r="J42" i="5"/>
  <c r="I42" i="5"/>
  <c r="H42" i="5"/>
  <c r="G42" i="5"/>
  <c r="F42" i="5"/>
  <c r="E42" i="5"/>
  <c r="D42" i="5"/>
  <c r="K38" i="5"/>
  <c r="J38" i="5"/>
  <c r="I38" i="5"/>
  <c r="H38" i="5"/>
  <c r="G38" i="5"/>
  <c r="F38" i="5"/>
  <c r="E38" i="5"/>
  <c r="D38" i="5"/>
  <c r="K31" i="5"/>
  <c r="J29" i="5"/>
  <c r="J31" i="5" s="1"/>
  <c r="I29" i="5"/>
  <c r="I31" i="5" s="1"/>
  <c r="H29" i="5"/>
  <c r="H31" i="5" s="1"/>
  <c r="H32" i="5" s="1"/>
  <c r="G29" i="5"/>
  <c r="G31" i="5" s="1"/>
  <c r="F29" i="5"/>
  <c r="F31" i="5" s="1"/>
  <c r="E29" i="5"/>
  <c r="E31" i="5" s="1"/>
  <c r="D29" i="5"/>
  <c r="D31" i="5" s="1"/>
  <c r="K15" i="5"/>
  <c r="J15" i="5"/>
  <c r="I15" i="5"/>
  <c r="H15" i="5"/>
  <c r="G15" i="5"/>
  <c r="F15" i="5"/>
  <c r="E15" i="5"/>
  <c r="D15" i="5"/>
  <c r="K12" i="5"/>
  <c r="J12" i="5"/>
  <c r="I12" i="5"/>
  <c r="H12" i="5"/>
  <c r="G12" i="5"/>
  <c r="F12" i="5"/>
  <c r="E12" i="5"/>
  <c r="D12" i="5"/>
  <c r="E40" i="1"/>
  <c r="F40" i="1"/>
  <c r="G40" i="1"/>
  <c r="H40" i="1"/>
  <c r="I40" i="1"/>
  <c r="J40" i="1"/>
  <c r="K40" i="1"/>
  <c r="D40" i="1"/>
  <c r="E36" i="1"/>
  <c r="F36" i="1"/>
  <c r="G36" i="1"/>
  <c r="H36" i="1"/>
  <c r="I36" i="1"/>
  <c r="J36" i="1"/>
  <c r="K36" i="1"/>
  <c r="D36" i="1"/>
  <c r="E27" i="1"/>
  <c r="F27" i="1"/>
  <c r="G27" i="1"/>
  <c r="H27" i="1"/>
  <c r="I27" i="1"/>
  <c r="J27" i="1"/>
  <c r="K27" i="1"/>
  <c r="D27" i="1"/>
  <c r="E26" i="1"/>
  <c r="E29" i="1" s="1"/>
  <c r="E30" i="1" s="1"/>
  <c r="F26" i="1"/>
  <c r="F29" i="1" s="1"/>
  <c r="F30" i="1" s="1"/>
  <c r="G26" i="1"/>
  <c r="G29" i="1" s="1"/>
  <c r="G30" i="1" s="1"/>
  <c r="H26" i="1"/>
  <c r="H29" i="1" s="1"/>
  <c r="H30" i="1" s="1"/>
  <c r="I26" i="1"/>
  <c r="I29" i="1" s="1"/>
  <c r="I30" i="1" s="1"/>
  <c r="J26" i="1"/>
  <c r="J29" i="1" s="1"/>
  <c r="J30" i="1" s="1"/>
  <c r="K26" i="1"/>
  <c r="K29" i="1" s="1"/>
  <c r="K30" i="1" s="1"/>
  <c r="D26" i="1"/>
  <c r="D29" i="1" s="1"/>
  <c r="D30" i="1" s="1"/>
  <c r="D22" i="5" l="1"/>
  <c r="J22" i="5"/>
  <c r="F22" i="5"/>
  <c r="J41" i="1"/>
  <c r="J54" i="1"/>
  <c r="J55" i="1" s="1"/>
  <c r="I41" i="1"/>
  <c r="E54" i="1"/>
  <c r="E55" i="1" s="1"/>
  <c r="D41" i="1"/>
  <c r="D54" i="1"/>
  <c r="D55" i="1" s="1"/>
  <c r="H54" i="1"/>
  <c r="H55" i="1" s="1"/>
  <c r="F41" i="1"/>
  <c r="F54" i="1"/>
  <c r="F55" i="1" s="1"/>
  <c r="E41" i="1"/>
  <c r="I54" i="1"/>
  <c r="I55" i="1" s="1"/>
  <c r="H41" i="1"/>
  <c r="K41" i="1"/>
  <c r="G41" i="1"/>
  <c r="K54" i="1"/>
  <c r="K55" i="1" s="1"/>
  <c r="G54" i="1"/>
  <c r="G55" i="1" s="1"/>
  <c r="G20" i="5"/>
  <c r="K20" i="5"/>
  <c r="E43" i="5"/>
  <c r="I43" i="5"/>
  <c r="K32" i="5"/>
  <c r="D16" i="5"/>
  <c r="D59" i="5" s="1"/>
  <c r="D62" i="5" s="1"/>
  <c r="H20" i="5"/>
  <c r="F43" i="5"/>
  <c r="J43" i="5"/>
  <c r="E20" i="5"/>
  <c r="I20" i="5"/>
  <c r="G43" i="5"/>
  <c r="K43" i="5"/>
  <c r="F20" i="5"/>
  <c r="J20" i="5"/>
  <c r="D43" i="5"/>
  <c r="H43" i="5"/>
  <c r="F53" i="5"/>
  <c r="J53" i="5"/>
  <c r="G16" i="5"/>
  <c r="G32" i="5"/>
  <c r="K56" i="5"/>
  <c r="K57" i="5" s="1"/>
  <c r="D20" i="5"/>
  <c r="D32" i="5"/>
  <c r="H56" i="5"/>
  <c r="H57" i="5" s="1"/>
  <c r="E16" i="5"/>
  <c r="I16" i="5"/>
  <c r="E32" i="5"/>
  <c r="I32" i="5"/>
  <c r="K16" i="5"/>
  <c r="H16" i="5"/>
  <c r="F16" i="5"/>
  <c r="J16" i="5"/>
  <c r="F32" i="5"/>
  <c r="J32" i="5"/>
  <c r="E15" i="1"/>
  <c r="F15" i="1"/>
  <c r="G15" i="1"/>
  <c r="H15" i="1"/>
  <c r="I15" i="1"/>
  <c r="J15" i="1"/>
  <c r="K15" i="1"/>
  <c r="D15" i="1"/>
  <c r="E12" i="1"/>
  <c r="F12" i="1"/>
  <c r="G12" i="1"/>
  <c r="H12" i="1"/>
  <c r="I12" i="1"/>
  <c r="J12" i="1"/>
  <c r="K12" i="1"/>
  <c r="D12" i="1"/>
  <c r="D46" i="5" l="1"/>
  <c r="J46" i="5"/>
  <c r="I46" i="5"/>
  <c r="H46" i="5"/>
  <c r="F46" i="5"/>
  <c r="E46" i="5"/>
  <c r="H53" i="5"/>
  <c r="I53" i="5"/>
  <c r="K53" i="5"/>
  <c r="K46" i="5"/>
  <c r="F63" i="5"/>
  <c r="E53" i="5"/>
  <c r="E63" i="5" s="1"/>
  <c r="G53" i="5"/>
  <c r="G46" i="5"/>
  <c r="J63" i="5"/>
  <c r="J59" i="5"/>
  <c r="J62" i="5" s="1"/>
  <c r="J49" i="5"/>
  <c r="F59" i="5"/>
  <c r="F62" i="5" s="1"/>
  <c r="F49" i="5"/>
  <c r="G59" i="5"/>
  <c r="G62" i="5" s="1"/>
  <c r="H59" i="5"/>
  <c r="H62" i="5" s="1"/>
  <c r="H49" i="5"/>
  <c r="I59" i="5"/>
  <c r="I62" i="5" s="1"/>
  <c r="I49" i="5"/>
  <c r="D53" i="5"/>
  <c r="H63" i="5"/>
  <c r="K59" i="5"/>
  <c r="K62" i="5" s="1"/>
  <c r="E59" i="5"/>
  <c r="E62" i="5" s="1"/>
  <c r="E49" i="5"/>
  <c r="J16" i="1"/>
  <c r="F16" i="1"/>
  <c r="I16" i="1"/>
  <c r="E16" i="1"/>
  <c r="D16" i="1"/>
  <c r="H16" i="1"/>
  <c r="K16" i="1"/>
  <c r="G16" i="1"/>
  <c r="H65" i="5" l="1"/>
  <c r="H64" i="5"/>
  <c r="G49" i="5"/>
  <c r="G47" i="5"/>
  <c r="G48" i="5"/>
  <c r="E65" i="5"/>
  <c r="E64" i="5"/>
  <c r="K47" i="5"/>
  <c r="K48" i="5"/>
  <c r="I63" i="5"/>
  <c r="E47" i="5"/>
  <c r="E48" i="5"/>
  <c r="H48" i="5"/>
  <c r="H47" i="5"/>
  <c r="J48" i="5"/>
  <c r="J47" i="5"/>
  <c r="J65" i="5"/>
  <c r="J64" i="5"/>
  <c r="F65" i="5"/>
  <c r="F64" i="5"/>
  <c r="F48" i="5"/>
  <c r="F47" i="5"/>
  <c r="I47" i="5"/>
  <c r="I48" i="5"/>
  <c r="D47" i="5"/>
  <c r="D48" i="5"/>
  <c r="K63" i="5"/>
  <c r="I66" i="5"/>
  <c r="G63" i="5"/>
  <c r="J66" i="5"/>
  <c r="K49" i="5"/>
  <c r="F66" i="5"/>
  <c r="D57" i="1"/>
  <c r="D60" i="1" s="1"/>
  <c r="J57" i="1"/>
  <c r="J60" i="1" s="1"/>
  <c r="G57" i="1"/>
  <c r="G60" i="1" s="1"/>
  <c r="E57" i="1"/>
  <c r="E60" i="1" s="1"/>
  <c r="K57" i="1"/>
  <c r="K60" i="1" s="1"/>
  <c r="I57" i="1"/>
  <c r="I60" i="1" s="1"/>
  <c r="H57" i="1"/>
  <c r="H60" i="1" s="1"/>
  <c r="F57" i="1"/>
  <c r="F60" i="1" s="1"/>
  <c r="E66" i="5"/>
  <c r="H66" i="5"/>
  <c r="D63" i="5"/>
  <c r="D49" i="5"/>
  <c r="G66" i="5" l="1"/>
  <c r="G65" i="5"/>
  <c r="G64" i="5"/>
  <c r="K65" i="5"/>
  <c r="K64" i="5"/>
  <c r="D65" i="5"/>
  <c r="D64" i="5"/>
  <c r="I65" i="5"/>
  <c r="I64" i="5"/>
  <c r="K66" i="5"/>
  <c r="D66" i="5"/>
  <c r="D20" i="1" l="1"/>
  <c r="D51" i="1" s="1"/>
  <c r="J20" i="1"/>
  <c r="J51" i="1" s="1"/>
  <c r="F20" i="1"/>
  <c r="F51" i="1" s="1"/>
  <c r="I20" i="1"/>
  <c r="K20" i="1"/>
  <c r="E20" i="1"/>
  <c r="G20" i="1"/>
  <c r="H20" i="1"/>
  <c r="D44" i="1" l="1"/>
  <c r="K51" i="1"/>
  <c r="K44" i="1"/>
  <c r="H51" i="1"/>
  <c r="H44" i="1"/>
  <c r="E51" i="1"/>
  <c r="E44" i="1"/>
  <c r="I51" i="1"/>
  <c r="I44" i="1"/>
  <c r="G51" i="1"/>
  <c r="G44" i="1"/>
  <c r="F44" i="1"/>
  <c r="J44" i="1"/>
  <c r="G46" i="1" l="1"/>
  <c r="G45" i="1"/>
  <c r="E46" i="1"/>
  <c r="E45" i="1"/>
  <c r="K46" i="1"/>
  <c r="K45" i="1"/>
  <c r="F46" i="1"/>
  <c r="F45" i="1"/>
  <c r="J46" i="1"/>
  <c r="J45" i="1"/>
  <c r="I46" i="1"/>
  <c r="I45" i="1"/>
  <c r="H46" i="1"/>
  <c r="H45" i="1"/>
  <c r="D46" i="1"/>
  <c r="D45" i="1"/>
  <c r="D47" i="1"/>
  <c r="D61" i="1"/>
  <c r="F47" i="1"/>
  <c r="F61" i="1"/>
  <c r="J47" i="1"/>
  <c r="J61" i="1"/>
  <c r="G61" i="1"/>
  <c r="G47" i="1"/>
  <c r="I47" i="1"/>
  <c r="I61" i="1"/>
  <c r="E47" i="1"/>
  <c r="E61" i="1"/>
  <c r="H47" i="1"/>
  <c r="H61" i="1"/>
  <c r="K47" i="1"/>
  <c r="K61" i="1"/>
  <c r="K62" i="1" l="1"/>
  <c r="K63" i="1"/>
  <c r="E62" i="1"/>
  <c r="E63" i="1"/>
  <c r="F63" i="1"/>
  <c r="F62" i="1"/>
  <c r="H63" i="1"/>
  <c r="H62" i="1"/>
  <c r="G62" i="1"/>
  <c r="G63" i="1"/>
  <c r="I62" i="1"/>
  <c r="I63" i="1"/>
  <c r="J63" i="1"/>
  <c r="J62" i="1"/>
  <c r="D63" i="1"/>
  <c r="D62" i="1"/>
  <c r="D64" i="1"/>
  <c r="G64" i="1"/>
  <c r="K64" i="1"/>
  <c r="E64" i="1"/>
  <c r="I64" i="1"/>
  <c r="J64" i="1"/>
  <c r="F64" i="1"/>
  <c r="H64" i="1"/>
</calcChain>
</file>

<file path=xl/comments1.xml><?xml version="1.0" encoding="utf-8"?>
<comments xmlns="http://schemas.openxmlformats.org/spreadsheetml/2006/main">
  <authors>
    <author>Pommer, Rene - LfULG</author>
  </authors>
  <commentList>
    <comment ref="A16" authorId="0">
      <text>
        <r>
          <rPr>
            <sz val="9"/>
            <color indexed="81"/>
            <rFont val="Tahoma"/>
            <family val="2"/>
          </rPr>
          <t>spezifische Wärmekapazität = 3755 kWs/kg/K (=1,04306 Wh/kg/K) für Rohmilch mit 4,0 % Fett aus "Chemie und Physik der Milch" Alfred Töpel, Behr´s Verlag, 2007</t>
        </r>
      </text>
    </comment>
    <comment ref="A26" authorId="0">
      <text>
        <r>
          <rPr>
            <sz val="9"/>
            <color indexed="81"/>
            <rFont val="Tahoma"/>
            <family val="2"/>
          </rPr>
          <t>Unterstellung: Melkzeit + 2 Stunden, 2 x täglich</t>
        </r>
      </text>
    </comment>
    <comment ref="A27" authorId="0">
      <text>
        <r>
          <rPr>
            <sz val="9"/>
            <color indexed="81"/>
            <rFont val="Tahoma"/>
            <family val="2"/>
          </rPr>
          <t>Unterstellung: 3/4 einer Zwischenmelkzeit</t>
        </r>
      </text>
    </comment>
  </commentList>
</comments>
</file>

<file path=xl/comments2.xml><?xml version="1.0" encoding="utf-8"?>
<comments xmlns="http://schemas.openxmlformats.org/spreadsheetml/2006/main">
  <authors>
    <author>Pommer, Rene - LfULG</author>
  </authors>
  <commentList>
    <comment ref="A16" authorId="0">
      <text>
        <r>
          <rPr>
            <sz val="9"/>
            <color indexed="81"/>
            <rFont val="Tahoma"/>
            <family val="2"/>
          </rPr>
          <t>spezifische Wärmekapazität = 3755 kWs/kg/K (=1,04306 Wh/kg/K) für Rohmilch mit 4,0 % Fett aus "Chemie und Physik der Milch" Alfred Töpel, Behr´s Verlag, 2007</t>
        </r>
      </text>
    </comment>
    <comment ref="A19" authorId="0">
      <text>
        <r>
          <rPr>
            <sz val="9"/>
            <color indexed="81"/>
            <rFont val="Tahoma"/>
            <family val="2"/>
          </rPr>
          <t>Unterstellung: 10 % schlechterer Wirkungsgrad wegen Energieverlusten Eiswasser</t>
        </r>
      </text>
    </comment>
    <comment ref="A28" authorId="0">
      <text>
        <r>
          <rPr>
            <sz val="9"/>
            <color indexed="81"/>
            <rFont val="Tahoma"/>
            <family val="2"/>
          </rPr>
          <t>bei Sturzkühlung ist die Kühlzeit gleich der Melkzeit</t>
        </r>
      </text>
    </comment>
    <comment ref="A29" authorId="0">
      <text>
        <r>
          <rPr>
            <sz val="9"/>
            <color indexed="81"/>
            <rFont val="Tahoma"/>
            <family val="2"/>
          </rPr>
          <t>Unterstellung: 3/4 einer Zwischenmelkzeit</t>
        </r>
      </text>
    </comment>
  </commentList>
</comments>
</file>

<file path=xl/sharedStrings.xml><?xml version="1.0" encoding="utf-8"?>
<sst xmlns="http://schemas.openxmlformats.org/spreadsheetml/2006/main" count="220" uniqueCount="87">
  <si>
    <t>3.600 l</t>
  </si>
  <si>
    <t>4.800 l</t>
  </si>
  <si>
    <t>7.200 l</t>
  </si>
  <si>
    <t>10.800 l</t>
  </si>
  <si>
    <t>14.400 l</t>
  </si>
  <si>
    <t>28.800 l</t>
  </si>
  <si>
    <t>2 x 21.600 l</t>
  </si>
  <si>
    <t>3 x 24.000 l</t>
  </si>
  <si>
    <t>Tankgröße</t>
  </si>
  <si>
    <t>Tagesmilchmenge</t>
  </si>
  <si>
    <t>Anzahl</t>
  </si>
  <si>
    <t>Laufzeit</t>
  </si>
  <si>
    <t>kWh/d</t>
  </si>
  <si>
    <t>lakt. Kühe</t>
  </si>
  <si>
    <t>Gesamtvolumen</t>
  </si>
  <si>
    <t>Energiebedarf von Milchkühlanlagen - Direktkühlung</t>
  </si>
  <si>
    <t xml:space="preserve">Zieltemperatur Milch </t>
  </si>
  <si>
    <t>°C</t>
  </si>
  <si>
    <t>kg/d</t>
  </si>
  <si>
    <t>l</t>
  </si>
  <si>
    <t>Melkdurchschnitt</t>
  </si>
  <si>
    <t>Vorlauftemperatur Milch</t>
  </si>
  <si>
    <t>K</t>
  </si>
  <si>
    <t>spez. Energiebedarf</t>
  </si>
  <si>
    <t>Temperaturdifferenz</t>
  </si>
  <si>
    <t>Nutz-Kälteenergie</t>
  </si>
  <si>
    <t>Strombedarf</t>
  </si>
  <si>
    <t>2. Rührwerke</t>
  </si>
  <si>
    <t>Anschlussleistung</t>
  </si>
  <si>
    <t>KW</t>
  </si>
  <si>
    <t>h/d</t>
  </si>
  <si>
    <t>Melkzeit</t>
  </si>
  <si>
    <t>h/Schicht</t>
  </si>
  <si>
    <t>Kühldauer</t>
  </si>
  <si>
    <t>Leerstand</t>
  </si>
  <si>
    <t>Rührintervall</t>
  </si>
  <si>
    <t>min/h</t>
  </si>
  <si>
    <t>3. Tankspülung</t>
  </si>
  <si>
    <t>Warmwassermenge</t>
  </si>
  <si>
    <t>l/d</t>
  </si>
  <si>
    <t>Kaltwassertemperatur</t>
  </si>
  <si>
    <t>Warmwassertemperatur</t>
  </si>
  <si>
    <t>Energiebedarf Wasser</t>
  </si>
  <si>
    <t>Anzahl Spülpumpen</t>
  </si>
  <si>
    <t>Dauer der Spülung</t>
  </si>
  <si>
    <t>Strombedarf Spülpumpe</t>
  </si>
  <si>
    <t>Summe Energiebedarf</t>
  </si>
  <si>
    <t>4. Wärmerückgewinnung</t>
  </si>
  <si>
    <t>Zuschlag Energiebedarf KM</t>
  </si>
  <si>
    <t>%</t>
  </si>
  <si>
    <t>Anzahl Zirkulationspumpen</t>
  </si>
  <si>
    <t>Bh/d</t>
  </si>
  <si>
    <t>Wärmeertrag aus Milch</t>
  </si>
  <si>
    <t>Gesamtenergiebedarf Milchkühlung ohne Wärmerückgewinnung</t>
  </si>
  <si>
    <t>Gesamtenergiebedarf Milchkühlung mit Wärmerückgewinnung</t>
  </si>
  <si>
    <t>Gesamtnutz-Energie</t>
  </si>
  <si>
    <t>Strombedarf Pumpe</t>
  </si>
  <si>
    <t>Energiebedarf von Milchkühlanlagen - Eiswasserkühlung</t>
  </si>
  <si>
    <t>Anschlussleistung Eiswasserpumpe</t>
  </si>
  <si>
    <t>Kühe gesamt</t>
  </si>
  <si>
    <t>ZKZ</t>
  </si>
  <si>
    <t>Trockenstehdauer</t>
  </si>
  <si>
    <t>kWh/t Milch</t>
  </si>
  <si>
    <t>kW</t>
  </si>
  <si>
    <t>d</t>
  </si>
  <si>
    <t>Anzahl Tanks</t>
  </si>
  <si>
    <t>Volumen eines Tanks</t>
  </si>
  <si>
    <t>Modell</t>
  </si>
  <si>
    <t>offen</t>
  </si>
  <si>
    <t>Die Anschlussleistungen der einzelnen Stromverbraucher entsprechen Herstellerangaben und repräsentieren der Stand in der Praxis im Jahr 2013.</t>
  </si>
  <si>
    <t>Für Reinigungsprozesse ist warmes Wasser unabdingbar. In der Kalkulation ist die zur Erwärmung notwendige Energie enthalten, die Energiequelle ist für den Systemvergleich irrelevant.</t>
  </si>
  <si>
    <t>Die Untersuchungen wurde durch das KTBL im Rahmen des Kalkulationsunterlagen-Programms gefördert.</t>
  </si>
  <si>
    <t>Zur Überprüfung und Abschätzung weiterer Varianten steht eine "offene Spalte" zur Verfügung. Hier eingetragene Annahmen können geändert werden.</t>
  </si>
  <si>
    <t>Blau hinterlegte Felder sind Eingabefelder.</t>
  </si>
  <si>
    <t>Grün hinterlegte Felder enthalten Zwischen- oder Endergebnisse und können nicht überschrieben werden.</t>
  </si>
  <si>
    <t>Die Kalkulationsmodelle wurden mit dem Ziel erstellt, Orientierungswerte zum Energiebedarf der Milchkühlung zu geben.</t>
  </si>
  <si>
    <t>Der Wasserbedarf wurde in Anlehnung an Herstellerangaben und eigene Messungen festgelegt.</t>
  </si>
  <si>
    <t>Als Basis für Betriebsstundenberechnung der Rührwerke wurden Melkzeiten aus den Kalkulationsmodellen "Energiekalkulation_[Melkstände].xls" übernommen.</t>
  </si>
  <si>
    <t>Energiebedarf</t>
  </si>
  <si>
    <t>kWh/(Kuh*a)</t>
  </si>
  <si>
    <t>Wh/(kg*K)</t>
  </si>
  <si>
    <r>
      <t xml:space="preserve">TEPF </t>
    </r>
    <r>
      <rPr>
        <sz val="9"/>
        <color theme="1"/>
        <rFont val="Arial"/>
        <family val="2"/>
      </rPr>
      <t>Total Energie Performance Factor</t>
    </r>
  </si>
  <si>
    <t>1. Kältemaschine</t>
  </si>
  <si>
    <r>
      <t xml:space="preserve">TEPF </t>
    </r>
    <r>
      <rPr>
        <sz val="8"/>
        <color theme="1"/>
        <rFont val="Arial"/>
        <family val="2"/>
      </rPr>
      <t>Total Energie Performance Factor</t>
    </r>
  </si>
  <si>
    <r>
      <t>TEPF</t>
    </r>
    <r>
      <rPr>
        <sz val="9"/>
        <color theme="1"/>
        <rFont val="Arial"/>
        <family val="2"/>
      </rPr>
      <t xml:space="preserve"> Total Energie Performance Factor</t>
    </r>
  </si>
  <si>
    <t xml:space="preserve">Energiebedarf </t>
  </si>
  <si>
    <t>Gelb hinterlegte Felder enthalten Zwischenergebnisse, die an dieser Stelle überschrieben werden können. (Achtung, dabei gehen die Formeln verlohren!)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</si>
</sst>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.0\ _€_-;\-* #,##0.0\ _€_-;_-* &quot;-&quot;??\ _€_-;_-@_-"/>
    <numFmt numFmtId="165" formatCode="_-* #,##0\ _€_-;\-* #,##0\ _€_-;_-* &quot;-&quot;??\ _€_-;_-@_-"/>
    <numFmt numFmtId="166" formatCode="_-* #,##0.000\ _€_-;\-* #,##0.000\ _€_-;_-* &quot;-&quot;??\ _€_-;_-@_-"/>
    <numFmt numFmtId="167" formatCode="_-* #,##0.00\ _€_-;\-* #,##0.00\ _€_-;_-* &quot;-&quot;?\ _€_-;_-@_-"/>
    <numFmt numFmtId="168" formatCode="_-* #,##0.0\ _€_-;\-* #,##0.0\ _€_-;_-* &quot;-&quot;?\ _€_-;_-@_-"/>
    <numFmt numFmtId="169" formatCode="_-* #,##0.000000\ _€_-;\-* #,##0.000000\ _€_-;_-* &quot;-&quot;??\ _€_-;_-@_-"/>
    <numFmt numFmtId="170" formatCode="_([$€]* #,##0.00_);_([$€]* \(#,##0.00\);_([$€]* &quot;-&quot;??_);_(@_)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170" fontId="8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3" applyFont="1"/>
    <xf numFmtId="0" fontId="6" fillId="5" borderId="0" xfId="3" applyFont="1" applyFill="1" applyAlignment="1">
      <alignment horizontal="left" indent="1"/>
    </xf>
    <xf numFmtId="0" fontId="6" fillId="6" borderId="0" xfId="3" applyFont="1" applyFill="1" applyAlignment="1">
      <alignment horizontal="left" indent="1"/>
    </xf>
    <xf numFmtId="0" fontId="6" fillId="2" borderId="0" xfId="3" applyFont="1" applyFill="1" applyAlignment="1">
      <alignment horizontal="left" indent="1"/>
    </xf>
    <xf numFmtId="165" fontId="6" fillId="0" borderId="7" xfId="1" applyNumberFormat="1" applyFont="1" applyFill="1" applyBorder="1" applyAlignment="1" applyProtection="1">
      <alignment horizontal="center" vertical="center"/>
      <protection hidden="1"/>
    </xf>
    <xf numFmtId="165" fontId="6" fillId="2" borderId="7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horizontal="left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6" fillId="4" borderId="2" xfId="0" applyFont="1" applyFill="1" applyBorder="1" applyAlignment="1" applyProtection="1">
      <alignment horizontal="center" vertical="center"/>
      <protection locked="0"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0" fillId="4" borderId="3" xfId="0" applyFont="1" applyFill="1" applyBorder="1" applyAlignment="1" applyProtection="1">
      <alignment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0" fillId="4" borderId="3" xfId="0" applyFont="1" applyFill="1" applyBorder="1" applyAlignment="1" applyProtection="1">
      <alignment horizontal="center" vertical="center"/>
      <protection locked="0" hidden="1"/>
    </xf>
    <xf numFmtId="0" fontId="0" fillId="4" borderId="3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6" fillId="0" borderId="2" xfId="0" applyFont="1" applyFill="1" applyBorder="1" applyAlignment="1" applyProtection="1">
      <alignment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165" fontId="6" fillId="5" borderId="2" xfId="1" applyNumberFormat="1" applyFont="1" applyFill="1" applyBorder="1" applyAlignment="1" applyProtection="1">
      <alignment horizontal="center" vertical="center"/>
      <protection locked="0" hidden="1"/>
    </xf>
    <xf numFmtId="165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165" fontId="6" fillId="5" borderId="7" xfId="1" applyNumberFormat="1" applyFont="1" applyFill="1" applyBorder="1" applyAlignment="1" applyProtection="1">
      <alignment horizontal="center" vertical="center"/>
      <protection locked="0" hidden="1"/>
    </xf>
    <xf numFmtId="0" fontId="6" fillId="0" borderId="3" xfId="0" applyFont="1" applyFill="1" applyBorder="1" applyAlignment="1" applyProtection="1">
      <alignment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5" fontId="6" fillId="2" borderId="3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64" fontId="6" fillId="2" borderId="1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65" fontId="6" fillId="0" borderId="0" xfId="1" applyNumberFormat="1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164" fontId="6" fillId="4" borderId="5" xfId="1" applyNumberFormat="1" applyFont="1" applyFill="1" applyBorder="1" applyAlignment="1" applyProtection="1">
      <alignment vertical="center"/>
      <protection hidden="1"/>
    </xf>
    <xf numFmtId="164" fontId="6" fillId="4" borderId="5" xfId="1" applyNumberFormat="1" applyFont="1" applyFill="1" applyBorder="1" applyAlignment="1" applyProtection="1">
      <alignment horizontal="right" vertical="center"/>
      <protection hidden="1"/>
    </xf>
    <xf numFmtId="164" fontId="6" fillId="4" borderId="5" xfId="1" applyNumberFormat="1" applyFont="1" applyFill="1" applyBorder="1" applyAlignment="1" applyProtection="1">
      <alignment horizontal="center" vertical="center"/>
      <protection hidden="1"/>
    </xf>
    <xf numFmtId="164" fontId="6" fillId="4" borderId="6" xfId="1" applyNumberFormat="1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43" fontId="6" fillId="5" borderId="2" xfId="1" applyFont="1" applyFill="1" applyBorder="1" applyAlignment="1" applyProtection="1">
      <alignment horizontal="center" vertical="center"/>
      <protection locked="0" hidden="1"/>
    </xf>
    <xf numFmtId="43" fontId="6" fillId="0" borderId="2" xfId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164" fontId="6" fillId="2" borderId="7" xfId="1" applyNumberFormat="1" applyFont="1" applyFill="1" applyBorder="1" applyAlignment="1" applyProtection="1">
      <alignment horizontal="center" vertical="center"/>
      <protection hidden="1"/>
    </xf>
    <xf numFmtId="164" fontId="6" fillId="0" borderId="7" xfId="1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164" fontId="6" fillId="5" borderId="3" xfId="1" applyNumberFormat="1" applyFont="1" applyFill="1" applyBorder="1" applyAlignment="1" applyProtection="1">
      <alignment horizontal="center" vertical="center"/>
      <protection locked="0" hidden="1"/>
    </xf>
    <xf numFmtId="164" fontId="6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left" vertical="center"/>
      <protection hidden="1"/>
    </xf>
    <xf numFmtId="0" fontId="6" fillId="0" borderId="7" xfId="0" applyFont="1" applyFill="1" applyBorder="1" applyAlignment="1" applyProtection="1">
      <alignment horizontal="left" vertical="center"/>
      <protection hidden="1"/>
    </xf>
    <xf numFmtId="43" fontId="6" fillId="5" borderId="7" xfId="1" applyNumberFormat="1" applyFont="1" applyFill="1" applyBorder="1" applyAlignment="1" applyProtection="1">
      <alignment horizontal="center" vertical="center"/>
      <protection locked="0" hidden="1"/>
    </xf>
    <xf numFmtId="43" fontId="6" fillId="0" borderId="7" xfId="1" applyNumberFormat="1" applyFont="1" applyFill="1" applyBorder="1" applyAlignment="1" applyProtection="1">
      <alignment horizontal="center" vertical="center"/>
      <protection hidden="1"/>
    </xf>
    <xf numFmtId="164" fontId="6" fillId="5" borderId="7" xfId="1" applyNumberFormat="1" applyFont="1" applyFill="1" applyBorder="1" applyAlignment="1" applyProtection="1">
      <alignment horizontal="center" vertical="center"/>
      <protection locked="0" hidden="1"/>
    </xf>
    <xf numFmtId="164" fontId="6" fillId="6" borderId="7" xfId="1" applyNumberFormat="1" applyFont="1" applyFill="1" applyBorder="1" applyAlignment="1" applyProtection="1">
      <alignment horizontal="center" vertical="center"/>
      <protection locked="0" hidden="1"/>
    </xf>
    <xf numFmtId="0" fontId="6" fillId="0" borderId="3" xfId="0" applyFont="1" applyFill="1" applyBorder="1" applyAlignment="1" applyProtection="1">
      <alignment horizontal="left" vertical="center"/>
      <protection hidden="1"/>
    </xf>
    <xf numFmtId="164" fontId="6" fillId="2" borderId="3" xfId="1" applyNumberFormat="1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Alignment="1" applyProtection="1">
      <alignment vertical="center"/>
      <protection hidden="1"/>
    </xf>
    <xf numFmtId="165" fontId="6" fillId="6" borderId="2" xfId="1" applyNumberFormat="1" applyFont="1" applyFill="1" applyBorder="1" applyAlignment="1" applyProtection="1">
      <alignment horizontal="center" vertical="center"/>
      <protection locked="0" hidden="1"/>
    </xf>
    <xf numFmtId="165" fontId="6" fillId="6" borderId="7" xfId="1" applyNumberFormat="1" applyFont="1" applyFill="1" applyBorder="1" applyAlignment="1" applyProtection="1">
      <alignment horizontal="center" vertical="center"/>
      <protection locked="0"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Font="1" applyFill="1" applyBorder="1" applyAlignment="1" applyProtection="1">
      <alignment horizontal="left" vertical="center"/>
      <protection hidden="1"/>
    </xf>
    <xf numFmtId="164" fontId="0" fillId="2" borderId="2" xfId="1" applyNumberFormat="1" applyFont="1" applyFill="1" applyBorder="1" applyAlignment="1" applyProtection="1">
      <alignment horizontal="center" vertical="center"/>
      <protection hidden="1"/>
    </xf>
    <xf numFmtId="164" fontId="0" fillId="0" borderId="2" xfId="1" applyNumberFormat="1" applyFont="1" applyFill="1" applyBorder="1" applyAlignment="1" applyProtection="1">
      <alignment horizontal="center" vertical="center"/>
      <protection hidden="1"/>
    </xf>
    <xf numFmtId="0" fontId="0" fillId="0" borderId="7" xfId="0" applyFont="1" applyFill="1" applyBorder="1" applyAlignment="1" applyProtection="1">
      <alignment horizontal="left" vertical="center"/>
      <protection hidden="1"/>
    </xf>
    <xf numFmtId="164" fontId="0" fillId="2" borderId="7" xfId="1" applyNumberFormat="1" applyFont="1" applyFill="1" applyBorder="1" applyAlignment="1" applyProtection="1">
      <alignment horizontal="center" vertical="center"/>
      <protection hidden="1"/>
    </xf>
    <xf numFmtId="164" fontId="0" fillId="0" borderId="7" xfId="1" applyNumberFormat="1" applyFont="1" applyFill="1" applyBorder="1" applyAlignment="1" applyProtection="1">
      <alignment horizontal="center" vertical="center"/>
      <protection hidden="1"/>
    </xf>
    <xf numFmtId="0" fontId="0" fillId="0" borderId="3" xfId="0" applyFont="1" applyFill="1" applyBorder="1" applyAlignment="1" applyProtection="1">
      <alignment horizontal="left" vertical="center"/>
      <protection hidden="1"/>
    </xf>
    <xf numFmtId="164" fontId="0" fillId="3" borderId="3" xfId="1" applyNumberFormat="1" applyFont="1" applyFill="1" applyBorder="1" applyAlignment="1" applyProtection="1">
      <alignment horizontal="center" vertical="center"/>
      <protection hidden="1"/>
    </xf>
    <xf numFmtId="164" fontId="0" fillId="0" borderId="3" xfId="1" applyNumberFormat="1" applyFont="1" applyFill="1" applyBorder="1" applyAlignment="1" applyProtection="1">
      <alignment horizontal="center" vertical="center"/>
      <protection hidden="1"/>
    </xf>
    <xf numFmtId="165" fontId="6" fillId="5" borderId="3" xfId="1" applyNumberFormat="1" applyFont="1" applyFill="1" applyBorder="1" applyAlignment="1" applyProtection="1">
      <alignment horizontal="center" vertical="center"/>
      <protection locked="0"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164" fontId="0" fillId="4" borderId="5" xfId="1" applyNumberFormat="1" applyFont="1" applyFill="1" applyBorder="1" applyAlignment="1" applyProtection="1">
      <alignment vertical="center"/>
      <protection hidden="1"/>
    </xf>
    <xf numFmtId="164" fontId="0" fillId="4" borderId="5" xfId="1" applyNumberFormat="1" applyFont="1" applyFill="1" applyBorder="1" applyAlignment="1" applyProtection="1">
      <alignment horizontal="right" vertical="center"/>
      <protection hidden="1"/>
    </xf>
    <xf numFmtId="164" fontId="0" fillId="4" borderId="5" xfId="1" applyNumberFormat="1" applyFont="1" applyFill="1" applyBorder="1" applyAlignment="1" applyProtection="1">
      <alignment horizontal="center" vertical="center"/>
      <protection hidden="1"/>
    </xf>
    <xf numFmtId="164" fontId="0" fillId="4" borderId="6" xfId="1" applyNumberFormat="1" applyFont="1" applyFill="1" applyBorder="1" applyAlignment="1" applyProtection="1">
      <alignment vertical="center"/>
      <protection hidden="1"/>
    </xf>
    <xf numFmtId="166" fontId="6" fillId="5" borderId="1" xfId="1" applyNumberFormat="1" applyFont="1" applyFill="1" applyBorder="1" applyAlignment="1" applyProtection="1">
      <alignment horizontal="center" vertical="center"/>
      <protection locked="0"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9" fontId="6" fillId="0" borderId="0" xfId="1" applyNumberFormat="1" applyFont="1" applyAlignment="1" applyProtection="1">
      <alignment vertical="center"/>
      <protection hidden="1"/>
    </xf>
    <xf numFmtId="166" fontId="6" fillId="0" borderId="0" xfId="0" applyNumberFormat="1" applyFont="1" applyAlignment="1" applyProtection="1">
      <alignment vertical="center"/>
      <protection hidden="1"/>
    </xf>
    <xf numFmtId="0" fontId="0" fillId="0" borderId="1" xfId="0" applyFont="1" applyFill="1" applyBorder="1" applyAlignment="1" applyProtection="1">
      <alignment horizontal="left" vertical="center"/>
      <protection hidden="1"/>
    </xf>
    <xf numFmtId="164" fontId="0" fillId="2" borderId="1" xfId="1" applyNumberFormat="1" applyFont="1" applyFill="1" applyBorder="1" applyAlignment="1" applyProtection="1">
      <alignment horizontal="center" vertical="center"/>
      <protection hidden="1"/>
    </xf>
    <xf numFmtId="164" fontId="0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0" xfId="0" applyNumberFormat="1" applyFont="1" applyAlignment="1" applyProtection="1">
      <alignment vertical="center"/>
      <protection hidden="1"/>
    </xf>
    <xf numFmtId="168" fontId="6" fillId="0" borderId="0" xfId="0" applyNumberFormat="1" applyFont="1" applyAlignment="1" applyProtection="1">
      <alignment vertical="center"/>
      <protection hidden="1"/>
    </xf>
  </cellXfs>
  <cellStyles count="5">
    <cellStyle name="Euro" xfId="4"/>
    <cellStyle name="Komma" xfId="1" builtinId="3"/>
    <cellStyle name="Standard" xfId="0" builtinId="0"/>
    <cellStyle name="Standard 2" xfId="3"/>
    <cellStyle name="Standard 3" xfId="2"/>
  </cellStyles>
  <dxfs count="0"/>
  <tableStyles count="0" defaultTableStyle="TableStyleMedium2" defaultPivotStyle="PivotStyleLight16"/>
  <colors>
    <mruColors>
      <color rgb="FFCCFFFF"/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1"/>
  <sheetViews>
    <sheetView workbookViewId="0">
      <selection activeCell="A8" sqref="A8"/>
    </sheetView>
  </sheetViews>
  <sheetFormatPr baseColWidth="10" defaultColWidth="10" defaultRowHeight="12.75" x14ac:dyDescent="0.2"/>
  <cols>
    <col min="1" max="1" width="145.375" style="1" customWidth="1"/>
    <col min="2" max="16384" width="10" style="1"/>
  </cols>
  <sheetData>
    <row r="1" spans="1:1" ht="15.75" customHeight="1" x14ac:dyDescent="0.2">
      <c r="A1" s="1" t="s">
        <v>75</v>
      </c>
    </row>
    <row r="2" spans="1:1" ht="15.75" customHeight="1" x14ac:dyDescent="0.2">
      <c r="A2" s="1" t="s">
        <v>69</v>
      </c>
    </row>
    <row r="3" spans="1:1" ht="15.75" customHeight="1" x14ac:dyDescent="0.2">
      <c r="A3" s="1" t="s">
        <v>77</v>
      </c>
    </row>
    <row r="4" spans="1:1" ht="15.75" customHeight="1" x14ac:dyDescent="0.2">
      <c r="A4" s="1" t="s">
        <v>70</v>
      </c>
    </row>
    <row r="5" spans="1:1" ht="15.75" customHeight="1" x14ac:dyDescent="0.2">
      <c r="A5" s="1" t="s">
        <v>76</v>
      </c>
    </row>
    <row r="6" spans="1:1" ht="15.75" customHeight="1" x14ac:dyDescent="0.2">
      <c r="A6" s="1" t="s">
        <v>71</v>
      </c>
    </row>
    <row r="7" spans="1:1" ht="15.75" customHeight="1" x14ac:dyDescent="0.2"/>
    <row r="8" spans="1:1" ht="15.75" customHeight="1" x14ac:dyDescent="0.2">
      <c r="A8" s="1" t="s">
        <v>72</v>
      </c>
    </row>
    <row r="9" spans="1:1" ht="15.75" customHeight="1" x14ac:dyDescent="0.2">
      <c r="A9" s="2" t="s">
        <v>73</v>
      </c>
    </row>
    <row r="10" spans="1:1" ht="15.75" customHeight="1" x14ac:dyDescent="0.2">
      <c r="A10" s="3" t="s">
        <v>86</v>
      </c>
    </row>
    <row r="11" spans="1:1" ht="15.75" customHeight="1" x14ac:dyDescent="0.2">
      <c r="A11" s="4" t="s">
        <v>74</v>
      </c>
    </row>
  </sheetData>
  <sheetProtection password="CDE3" sheet="1" objects="1" scenarios="1"/>
  <printOptions horizontalCentered="1"/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Header>&amp;C&amp;F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RowHeight="12.75" x14ac:dyDescent="0.2"/>
  <cols>
    <col min="1" max="1" width="31.75" style="23" customWidth="1"/>
    <col min="2" max="2" width="9.875" style="8" customWidth="1"/>
    <col min="3" max="6" width="11.125" style="23" bestFit="1" customWidth="1"/>
    <col min="7" max="11" width="11.625" style="23" bestFit="1" customWidth="1"/>
    <col min="12" max="16384" width="11" style="23"/>
  </cols>
  <sheetData>
    <row r="1" spans="1:11" s="9" customFormat="1" ht="30" customHeight="1" x14ac:dyDescent="0.2">
      <c r="A1" s="7" t="s">
        <v>15</v>
      </c>
      <c r="B1" s="8"/>
    </row>
    <row r="2" spans="1:11" s="9" customFormat="1" ht="15" customHeight="1" x14ac:dyDescent="0.2">
      <c r="A2" s="10" t="s">
        <v>67</v>
      </c>
      <c r="B2" s="11"/>
      <c r="C2" s="12" t="s">
        <v>68</v>
      </c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>
        <v>8</v>
      </c>
    </row>
    <row r="3" spans="1:11" s="18" customFormat="1" ht="18" customHeight="1" x14ac:dyDescent="0.2">
      <c r="A3" s="14" t="s">
        <v>8</v>
      </c>
      <c r="B3" s="15"/>
      <c r="C3" s="16"/>
      <c r="D3" s="17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</row>
    <row r="4" spans="1:11" ht="15" customHeight="1" x14ac:dyDescent="0.2">
      <c r="A4" s="19" t="s">
        <v>14</v>
      </c>
      <c r="B4" s="20" t="s">
        <v>19</v>
      </c>
      <c r="C4" s="21">
        <v>43200</v>
      </c>
      <c r="D4" s="22">
        <v>3600</v>
      </c>
      <c r="E4" s="22">
        <v>4800</v>
      </c>
      <c r="F4" s="22">
        <v>7200</v>
      </c>
      <c r="G4" s="22">
        <v>10800</v>
      </c>
      <c r="H4" s="22">
        <v>14400</v>
      </c>
      <c r="I4" s="22">
        <v>28800</v>
      </c>
      <c r="J4" s="22">
        <v>43200</v>
      </c>
      <c r="K4" s="22">
        <v>72000</v>
      </c>
    </row>
    <row r="5" spans="1:11" ht="15" customHeight="1" x14ac:dyDescent="0.2">
      <c r="A5" s="24" t="s">
        <v>65</v>
      </c>
      <c r="B5" s="25"/>
      <c r="C5" s="26">
        <v>2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2</v>
      </c>
      <c r="K5" s="5">
        <v>3</v>
      </c>
    </row>
    <row r="6" spans="1:11" ht="15" customHeight="1" x14ac:dyDescent="0.2">
      <c r="A6" s="24" t="s">
        <v>66</v>
      </c>
      <c r="B6" s="25"/>
      <c r="C6" s="6">
        <f>C4/C5</f>
        <v>21600</v>
      </c>
      <c r="D6" s="5">
        <f>D4/D5</f>
        <v>3600</v>
      </c>
      <c r="E6" s="5">
        <f t="shared" ref="E6:K6" si="0">E4/E5</f>
        <v>4800</v>
      </c>
      <c r="F6" s="5">
        <f t="shared" si="0"/>
        <v>7200</v>
      </c>
      <c r="G6" s="5">
        <f t="shared" si="0"/>
        <v>10800</v>
      </c>
      <c r="H6" s="5">
        <f t="shared" si="0"/>
        <v>14400</v>
      </c>
      <c r="I6" s="5">
        <f t="shared" si="0"/>
        <v>28800</v>
      </c>
      <c r="J6" s="5">
        <f t="shared" si="0"/>
        <v>21600</v>
      </c>
      <c r="K6" s="5">
        <f t="shared" si="0"/>
        <v>24000</v>
      </c>
    </row>
    <row r="7" spans="1:11" ht="15" customHeight="1" x14ac:dyDescent="0.2">
      <c r="A7" s="24" t="s">
        <v>13</v>
      </c>
      <c r="B7" s="25"/>
      <c r="C7" s="26">
        <v>720</v>
      </c>
      <c r="D7" s="5">
        <v>60</v>
      </c>
      <c r="E7" s="5">
        <v>80</v>
      </c>
      <c r="F7" s="5">
        <v>120</v>
      </c>
      <c r="G7" s="5">
        <v>180</v>
      </c>
      <c r="H7" s="5">
        <v>240</v>
      </c>
      <c r="I7" s="5">
        <v>480</v>
      </c>
      <c r="J7" s="5">
        <v>720</v>
      </c>
      <c r="K7" s="5">
        <v>1200</v>
      </c>
    </row>
    <row r="8" spans="1:11" ht="15" customHeight="1" x14ac:dyDescent="0.2">
      <c r="A8" s="24" t="s">
        <v>60</v>
      </c>
      <c r="B8" s="25" t="s">
        <v>64</v>
      </c>
      <c r="C8" s="26">
        <v>410</v>
      </c>
      <c r="D8" s="5">
        <v>410</v>
      </c>
      <c r="E8" s="5">
        <v>410</v>
      </c>
      <c r="F8" s="5">
        <v>410</v>
      </c>
      <c r="G8" s="5">
        <v>410</v>
      </c>
      <c r="H8" s="5">
        <v>410</v>
      </c>
      <c r="I8" s="5">
        <v>410</v>
      </c>
      <c r="J8" s="5">
        <v>410</v>
      </c>
      <c r="K8" s="5">
        <v>410</v>
      </c>
    </row>
    <row r="9" spans="1:11" ht="15" customHeight="1" x14ac:dyDescent="0.2">
      <c r="A9" s="24" t="s">
        <v>61</v>
      </c>
      <c r="B9" s="25" t="s">
        <v>64</v>
      </c>
      <c r="C9" s="26">
        <v>56</v>
      </c>
      <c r="D9" s="5">
        <v>56</v>
      </c>
      <c r="E9" s="5">
        <v>56</v>
      </c>
      <c r="F9" s="5">
        <v>56</v>
      </c>
      <c r="G9" s="5">
        <v>56</v>
      </c>
      <c r="H9" s="5">
        <v>56</v>
      </c>
      <c r="I9" s="5">
        <v>56</v>
      </c>
      <c r="J9" s="5">
        <v>56</v>
      </c>
      <c r="K9" s="5">
        <v>56</v>
      </c>
    </row>
    <row r="10" spans="1:11" ht="15" customHeight="1" x14ac:dyDescent="0.2">
      <c r="A10" s="24" t="s">
        <v>59</v>
      </c>
      <c r="B10" s="25"/>
      <c r="C10" s="6">
        <f t="shared" ref="C10" si="1">C7/(C8-C9)*C8</f>
        <v>833.89830508474574</v>
      </c>
      <c r="D10" s="5">
        <f t="shared" ref="D10:K10" si="2">D7/(D8-D9)*D8</f>
        <v>69.491525423728817</v>
      </c>
      <c r="E10" s="5">
        <f t="shared" si="2"/>
        <v>92.655367231638422</v>
      </c>
      <c r="F10" s="5">
        <f t="shared" si="2"/>
        <v>138.98305084745763</v>
      </c>
      <c r="G10" s="5">
        <f t="shared" si="2"/>
        <v>208.47457627118644</v>
      </c>
      <c r="H10" s="5">
        <f t="shared" si="2"/>
        <v>277.96610169491527</v>
      </c>
      <c r="I10" s="5">
        <f t="shared" si="2"/>
        <v>555.93220338983053</v>
      </c>
      <c r="J10" s="5">
        <f t="shared" si="2"/>
        <v>833.89830508474574</v>
      </c>
      <c r="K10" s="5">
        <f t="shared" si="2"/>
        <v>1389.8305084745762</v>
      </c>
    </row>
    <row r="11" spans="1:11" ht="15" customHeight="1" x14ac:dyDescent="0.2">
      <c r="A11" s="24" t="s">
        <v>20</v>
      </c>
      <c r="B11" s="25" t="s">
        <v>18</v>
      </c>
      <c r="C11" s="26">
        <v>36</v>
      </c>
      <c r="D11" s="5">
        <v>36</v>
      </c>
      <c r="E11" s="5">
        <v>36</v>
      </c>
      <c r="F11" s="5">
        <v>36</v>
      </c>
      <c r="G11" s="5">
        <v>36</v>
      </c>
      <c r="H11" s="5">
        <v>36</v>
      </c>
      <c r="I11" s="5">
        <v>36</v>
      </c>
      <c r="J11" s="5">
        <v>36</v>
      </c>
      <c r="K11" s="5">
        <v>36</v>
      </c>
    </row>
    <row r="12" spans="1:11" ht="15" customHeight="1" x14ac:dyDescent="0.2">
      <c r="A12" s="24" t="s">
        <v>9</v>
      </c>
      <c r="B12" s="25" t="s">
        <v>18</v>
      </c>
      <c r="C12" s="6">
        <f>C11*C7</f>
        <v>25920</v>
      </c>
      <c r="D12" s="5">
        <f>D11*D7</f>
        <v>2160</v>
      </c>
      <c r="E12" s="5">
        <f t="shared" ref="E12:K12" si="3">E11*E7</f>
        <v>2880</v>
      </c>
      <c r="F12" s="5">
        <f t="shared" si="3"/>
        <v>4320</v>
      </c>
      <c r="G12" s="5">
        <f t="shared" si="3"/>
        <v>6480</v>
      </c>
      <c r="H12" s="5">
        <f t="shared" si="3"/>
        <v>8640</v>
      </c>
      <c r="I12" s="5">
        <f t="shared" si="3"/>
        <v>17280</v>
      </c>
      <c r="J12" s="5">
        <f t="shared" si="3"/>
        <v>25920</v>
      </c>
      <c r="K12" s="5">
        <f t="shared" si="3"/>
        <v>43200</v>
      </c>
    </row>
    <row r="13" spans="1:11" ht="15" customHeight="1" x14ac:dyDescent="0.2">
      <c r="A13" s="24" t="s">
        <v>21</v>
      </c>
      <c r="B13" s="25" t="s">
        <v>17</v>
      </c>
      <c r="C13" s="26">
        <v>33</v>
      </c>
      <c r="D13" s="5">
        <v>33</v>
      </c>
      <c r="E13" s="5">
        <v>33</v>
      </c>
      <c r="F13" s="5">
        <v>33</v>
      </c>
      <c r="G13" s="5">
        <v>33</v>
      </c>
      <c r="H13" s="5">
        <v>33</v>
      </c>
      <c r="I13" s="5">
        <v>33</v>
      </c>
      <c r="J13" s="5">
        <v>33</v>
      </c>
      <c r="K13" s="5">
        <v>33</v>
      </c>
    </row>
    <row r="14" spans="1:11" ht="15" customHeight="1" x14ac:dyDescent="0.2">
      <c r="A14" s="24" t="s">
        <v>16</v>
      </c>
      <c r="B14" s="25" t="s">
        <v>17</v>
      </c>
      <c r="C14" s="26">
        <v>6</v>
      </c>
      <c r="D14" s="5">
        <v>6</v>
      </c>
      <c r="E14" s="5">
        <v>6</v>
      </c>
      <c r="F14" s="5">
        <v>6</v>
      </c>
      <c r="G14" s="5">
        <v>6</v>
      </c>
      <c r="H14" s="5">
        <v>6</v>
      </c>
      <c r="I14" s="5">
        <v>6</v>
      </c>
      <c r="J14" s="5">
        <v>6</v>
      </c>
      <c r="K14" s="5">
        <v>6</v>
      </c>
    </row>
    <row r="15" spans="1:11" ht="15" customHeight="1" x14ac:dyDescent="0.2">
      <c r="A15" s="27" t="s">
        <v>24</v>
      </c>
      <c r="B15" s="28" t="s">
        <v>22</v>
      </c>
      <c r="C15" s="29">
        <f>C13-C14</f>
        <v>27</v>
      </c>
      <c r="D15" s="30">
        <f>D13-D14</f>
        <v>27</v>
      </c>
      <c r="E15" s="30">
        <f t="shared" ref="E15:K15" si="4">E13-E14</f>
        <v>27</v>
      </c>
      <c r="F15" s="30">
        <f t="shared" si="4"/>
        <v>27</v>
      </c>
      <c r="G15" s="30">
        <f t="shared" si="4"/>
        <v>27</v>
      </c>
      <c r="H15" s="30">
        <f t="shared" si="4"/>
        <v>27</v>
      </c>
      <c r="I15" s="30">
        <f t="shared" si="4"/>
        <v>27</v>
      </c>
      <c r="J15" s="30">
        <f t="shared" si="4"/>
        <v>27</v>
      </c>
      <c r="K15" s="30">
        <f t="shared" si="4"/>
        <v>27</v>
      </c>
    </row>
    <row r="16" spans="1:11" ht="15" customHeight="1" x14ac:dyDescent="0.2">
      <c r="A16" s="31" t="s">
        <v>25</v>
      </c>
      <c r="B16" s="32" t="s">
        <v>12</v>
      </c>
      <c r="C16" s="33">
        <f>C15*C12*1.04306/1000</f>
        <v>729.97511040000018</v>
      </c>
      <c r="D16" s="34">
        <f>D15*D12*1.04306/1000</f>
        <v>60.831259200000005</v>
      </c>
      <c r="E16" s="34">
        <f t="shared" ref="E16:K16" si="5">E15*E12*1.04306/1000</f>
        <v>81.108345600000007</v>
      </c>
      <c r="F16" s="34">
        <f t="shared" si="5"/>
        <v>121.66251840000001</v>
      </c>
      <c r="G16" s="34">
        <f t="shared" si="5"/>
        <v>182.49377760000004</v>
      </c>
      <c r="H16" s="34">
        <f t="shared" si="5"/>
        <v>243.32503680000002</v>
      </c>
      <c r="I16" s="34">
        <f t="shared" si="5"/>
        <v>486.65007360000004</v>
      </c>
      <c r="J16" s="34">
        <f t="shared" si="5"/>
        <v>729.97511040000018</v>
      </c>
      <c r="K16" s="34">
        <f t="shared" si="5"/>
        <v>1216.6251840000002</v>
      </c>
    </row>
    <row r="17" spans="1:13" ht="6.95" customHeight="1" x14ac:dyDescent="0.2">
      <c r="A17" s="35"/>
      <c r="B17" s="36"/>
      <c r="C17" s="78"/>
      <c r="D17" s="78"/>
      <c r="E17" s="63"/>
      <c r="F17" s="78"/>
      <c r="G17" s="78"/>
      <c r="H17" s="78"/>
      <c r="I17" s="78"/>
      <c r="J17" s="78"/>
      <c r="K17" s="78"/>
    </row>
    <row r="18" spans="1:13" s="18" customFormat="1" ht="18" customHeight="1" x14ac:dyDescent="0.2">
      <c r="A18" s="38" t="s">
        <v>82</v>
      </c>
      <c r="B18" s="39"/>
      <c r="C18" s="79"/>
      <c r="D18" s="79"/>
      <c r="E18" s="80"/>
      <c r="F18" s="81"/>
      <c r="G18" s="81"/>
      <c r="H18" s="79"/>
      <c r="I18" s="79"/>
      <c r="J18" s="79"/>
      <c r="K18" s="82"/>
    </row>
    <row r="19" spans="1:13" ht="15" customHeight="1" x14ac:dyDescent="0.2">
      <c r="A19" s="31" t="s">
        <v>23</v>
      </c>
      <c r="B19" s="44" t="s">
        <v>80</v>
      </c>
      <c r="C19" s="83">
        <v>0.5</v>
      </c>
      <c r="D19" s="84">
        <v>0.5</v>
      </c>
      <c r="E19" s="84">
        <v>0.5</v>
      </c>
      <c r="F19" s="84">
        <v>0.5</v>
      </c>
      <c r="G19" s="84">
        <v>0.5</v>
      </c>
      <c r="H19" s="84">
        <v>0.5</v>
      </c>
      <c r="I19" s="84">
        <v>0.5</v>
      </c>
      <c r="J19" s="84">
        <v>0.5</v>
      </c>
      <c r="K19" s="84">
        <v>0.5</v>
      </c>
      <c r="M19" s="85"/>
    </row>
    <row r="20" spans="1:13" ht="15" customHeight="1" x14ac:dyDescent="0.2">
      <c r="A20" s="31" t="s">
        <v>78</v>
      </c>
      <c r="B20" s="53" t="s">
        <v>12</v>
      </c>
      <c r="C20" s="33">
        <f>C19*C15*C12/1000</f>
        <v>349.92</v>
      </c>
      <c r="D20" s="34">
        <f>D19*D15*D12/1000</f>
        <v>29.16</v>
      </c>
      <c r="E20" s="34">
        <f t="shared" ref="E20:K20" si="6">E19*E15*E12/1000</f>
        <v>38.880000000000003</v>
      </c>
      <c r="F20" s="34">
        <f t="shared" si="6"/>
        <v>58.32</v>
      </c>
      <c r="G20" s="34">
        <f t="shared" si="6"/>
        <v>87.48</v>
      </c>
      <c r="H20" s="34">
        <f t="shared" si="6"/>
        <v>116.64</v>
      </c>
      <c r="I20" s="34">
        <f t="shared" si="6"/>
        <v>233.28</v>
      </c>
      <c r="J20" s="34">
        <f t="shared" si="6"/>
        <v>349.92</v>
      </c>
      <c r="K20" s="34">
        <f t="shared" si="6"/>
        <v>583.20000000000005</v>
      </c>
      <c r="M20" s="86"/>
    </row>
    <row r="21" spans="1:13" ht="6.95" customHeight="1" x14ac:dyDescent="0.2">
      <c r="A21" s="35"/>
      <c r="B21" s="54"/>
      <c r="C21" s="63"/>
      <c r="D21" s="63"/>
      <c r="E21" s="63"/>
      <c r="F21" s="63"/>
      <c r="G21" s="63"/>
      <c r="H21" s="63"/>
      <c r="I21" s="63"/>
      <c r="J21" s="63"/>
      <c r="K21" s="63"/>
    </row>
    <row r="22" spans="1:13" s="18" customFormat="1" ht="18" customHeight="1" x14ac:dyDescent="0.2">
      <c r="A22" s="38" t="s">
        <v>27</v>
      </c>
      <c r="B22" s="39"/>
      <c r="C22" s="79"/>
      <c r="D22" s="79"/>
      <c r="E22" s="80"/>
      <c r="F22" s="81"/>
      <c r="G22" s="81"/>
      <c r="H22" s="79"/>
      <c r="I22" s="79"/>
      <c r="J22" s="79"/>
      <c r="K22" s="82"/>
    </row>
    <row r="23" spans="1:13" ht="15" customHeight="1" x14ac:dyDescent="0.2">
      <c r="A23" s="55" t="s">
        <v>10</v>
      </c>
      <c r="B23" s="44"/>
      <c r="C23" s="21">
        <v>4</v>
      </c>
      <c r="D23" s="22">
        <v>1</v>
      </c>
      <c r="E23" s="22">
        <v>1</v>
      </c>
      <c r="F23" s="22">
        <v>1</v>
      </c>
      <c r="G23" s="22">
        <v>2</v>
      </c>
      <c r="H23" s="22">
        <v>2</v>
      </c>
      <c r="I23" s="22">
        <v>2</v>
      </c>
      <c r="J23" s="22">
        <v>4</v>
      </c>
      <c r="K23" s="22">
        <v>6</v>
      </c>
    </row>
    <row r="24" spans="1:13" ht="15" customHeight="1" x14ac:dyDescent="0.2">
      <c r="A24" s="56" t="s">
        <v>28</v>
      </c>
      <c r="B24" s="47" t="s">
        <v>29</v>
      </c>
      <c r="C24" s="57">
        <v>0.13</v>
      </c>
      <c r="D24" s="58">
        <v>0.13</v>
      </c>
      <c r="E24" s="58">
        <v>0.13</v>
      </c>
      <c r="F24" s="58">
        <v>0.13</v>
      </c>
      <c r="G24" s="58">
        <v>0.13</v>
      </c>
      <c r="H24" s="58">
        <v>0.13</v>
      </c>
      <c r="I24" s="58">
        <v>0.13</v>
      </c>
      <c r="J24" s="58">
        <v>0.13</v>
      </c>
      <c r="K24" s="58">
        <v>0.13</v>
      </c>
    </row>
    <row r="25" spans="1:13" ht="15" customHeight="1" x14ac:dyDescent="0.2">
      <c r="A25" s="56" t="s">
        <v>31</v>
      </c>
      <c r="B25" s="47" t="s">
        <v>32</v>
      </c>
      <c r="C25" s="59">
        <v>4.5</v>
      </c>
      <c r="D25" s="49">
        <v>1.9</v>
      </c>
      <c r="E25" s="49">
        <v>1.5</v>
      </c>
      <c r="F25" s="49">
        <v>2.1</v>
      </c>
      <c r="G25" s="49">
        <v>2.8</v>
      </c>
      <c r="H25" s="49">
        <v>3.4</v>
      </c>
      <c r="I25" s="49">
        <v>4.2</v>
      </c>
      <c r="J25" s="49">
        <v>4.5</v>
      </c>
      <c r="K25" s="49">
        <v>5</v>
      </c>
    </row>
    <row r="26" spans="1:13" ht="15" customHeight="1" x14ac:dyDescent="0.2">
      <c r="A26" s="56" t="s">
        <v>33</v>
      </c>
      <c r="B26" s="47" t="s">
        <v>30</v>
      </c>
      <c r="C26" s="60">
        <f>(C25+2)*2</f>
        <v>13</v>
      </c>
      <c r="D26" s="49">
        <f>(D25+2)*2</f>
        <v>7.8</v>
      </c>
      <c r="E26" s="49">
        <f t="shared" ref="E26:K26" si="7">(E25+2)*2</f>
        <v>7</v>
      </c>
      <c r="F26" s="49">
        <f t="shared" si="7"/>
        <v>8.1999999999999993</v>
      </c>
      <c r="G26" s="49">
        <f t="shared" si="7"/>
        <v>9.6</v>
      </c>
      <c r="H26" s="49">
        <f t="shared" si="7"/>
        <v>10.8</v>
      </c>
      <c r="I26" s="49">
        <f t="shared" si="7"/>
        <v>12.4</v>
      </c>
      <c r="J26" s="49">
        <f t="shared" si="7"/>
        <v>13</v>
      </c>
      <c r="K26" s="49">
        <f t="shared" si="7"/>
        <v>14</v>
      </c>
    </row>
    <row r="27" spans="1:13" ht="15" customHeight="1" x14ac:dyDescent="0.2">
      <c r="A27" s="56" t="s">
        <v>34</v>
      </c>
      <c r="B27" s="47" t="s">
        <v>30</v>
      </c>
      <c r="C27" s="60">
        <f>(12-C25)*3/4</f>
        <v>5.625</v>
      </c>
      <c r="D27" s="49">
        <f>(12-D25)*3/4</f>
        <v>7.5749999999999993</v>
      </c>
      <c r="E27" s="49">
        <f t="shared" ref="E27:K27" si="8">(12-E25)*3/4</f>
        <v>7.875</v>
      </c>
      <c r="F27" s="49">
        <f t="shared" si="8"/>
        <v>7.4250000000000007</v>
      </c>
      <c r="G27" s="49">
        <f t="shared" si="8"/>
        <v>6.8999999999999995</v>
      </c>
      <c r="H27" s="49">
        <f t="shared" si="8"/>
        <v>6.4499999999999993</v>
      </c>
      <c r="I27" s="49">
        <f t="shared" si="8"/>
        <v>5.85</v>
      </c>
      <c r="J27" s="49">
        <f t="shared" si="8"/>
        <v>5.625</v>
      </c>
      <c r="K27" s="49">
        <f t="shared" si="8"/>
        <v>5.25</v>
      </c>
    </row>
    <row r="28" spans="1:13" ht="15" customHeight="1" x14ac:dyDescent="0.2">
      <c r="A28" s="56" t="s">
        <v>35</v>
      </c>
      <c r="B28" s="47" t="s">
        <v>36</v>
      </c>
      <c r="C28" s="59">
        <v>6</v>
      </c>
      <c r="D28" s="49">
        <v>6</v>
      </c>
      <c r="E28" s="49">
        <v>6</v>
      </c>
      <c r="F28" s="49">
        <v>6</v>
      </c>
      <c r="G28" s="49">
        <v>6</v>
      </c>
      <c r="H28" s="49">
        <v>6</v>
      </c>
      <c r="I28" s="49">
        <v>6</v>
      </c>
      <c r="J28" s="49">
        <v>6</v>
      </c>
      <c r="K28" s="49">
        <v>6</v>
      </c>
    </row>
    <row r="29" spans="1:13" ht="15" customHeight="1" x14ac:dyDescent="0.2">
      <c r="A29" s="61" t="s">
        <v>11</v>
      </c>
      <c r="B29" s="50" t="s">
        <v>51</v>
      </c>
      <c r="C29" s="62">
        <f>C26+(24-C26-C27)*C28/60</f>
        <v>13.5375</v>
      </c>
      <c r="D29" s="52">
        <f>D26+(24-D26-D27)*D28/60</f>
        <v>8.6624999999999996</v>
      </c>
      <c r="E29" s="52">
        <f t="shared" ref="E29:K29" si="9">E26+(24-E26-E27)*E28/60</f>
        <v>7.9124999999999996</v>
      </c>
      <c r="F29" s="52">
        <f t="shared" si="9"/>
        <v>9.0374999999999996</v>
      </c>
      <c r="G29" s="52">
        <f t="shared" si="9"/>
        <v>10.35</v>
      </c>
      <c r="H29" s="52">
        <f t="shared" si="9"/>
        <v>11.475000000000001</v>
      </c>
      <c r="I29" s="52">
        <f t="shared" si="9"/>
        <v>12.975</v>
      </c>
      <c r="J29" s="52">
        <f t="shared" si="9"/>
        <v>13.5375</v>
      </c>
      <c r="K29" s="52">
        <f t="shared" si="9"/>
        <v>14.475</v>
      </c>
    </row>
    <row r="30" spans="1:13" ht="15" customHeight="1" x14ac:dyDescent="0.2">
      <c r="A30" s="31" t="s">
        <v>78</v>
      </c>
      <c r="B30" s="53" t="s">
        <v>12</v>
      </c>
      <c r="C30" s="33">
        <f>C29*C24*C23</f>
        <v>7.0395000000000003</v>
      </c>
      <c r="D30" s="34">
        <f>D29*D24*D23</f>
        <v>1.126125</v>
      </c>
      <c r="E30" s="34">
        <f t="shared" ref="E30:K30" si="10">E29*E24*E23</f>
        <v>1.0286249999999999</v>
      </c>
      <c r="F30" s="34">
        <f t="shared" si="10"/>
        <v>1.1748749999999999</v>
      </c>
      <c r="G30" s="34">
        <f t="shared" si="10"/>
        <v>2.6909999999999998</v>
      </c>
      <c r="H30" s="34">
        <f t="shared" si="10"/>
        <v>2.9835000000000003</v>
      </c>
      <c r="I30" s="34">
        <f t="shared" si="10"/>
        <v>3.3734999999999999</v>
      </c>
      <c r="J30" s="34">
        <f t="shared" si="10"/>
        <v>7.0395000000000003</v>
      </c>
      <c r="K30" s="34">
        <f t="shared" si="10"/>
        <v>11.2905</v>
      </c>
    </row>
    <row r="31" spans="1:13" ht="6.95" customHeight="1" x14ac:dyDescent="0.2">
      <c r="A31" s="35"/>
      <c r="B31" s="54"/>
      <c r="C31" s="63"/>
      <c r="D31" s="63"/>
      <c r="E31" s="63"/>
      <c r="F31" s="63"/>
      <c r="G31" s="63"/>
      <c r="H31" s="63"/>
      <c r="I31" s="63"/>
      <c r="J31" s="63"/>
      <c r="K31" s="63"/>
    </row>
    <row r="32" spans="1:13" s="18" customFormat="1" ht="18" customHeight="1" x14ac:dyDescent="0.2">
      <c r="A32" s="38" t="s">
        <v>37</v>
      </c>
      <c r="B32" s="39"/>
      <c r="C32" s="79"/>
      <c r="D32" s="79"/>
      <c r="E32" s="80"/>
      <c r="F32" s="81"/>
      <c r="G32" s="81"/>
      <c r="H32" s="79"/>
      <c r="I32" s="79"/>
      <c r="J32" s="79"/>
      <c r="K32" s="82"/>
    </row>
    <row r="33" spans="1:11" ht="15" customHeight="1" x14ac:dyDescent="0.2">
      <c r="A33" s="55" t="s">
        <v>38</v>
      </c>
      <c r="B33" s="44" t="s">
        <v>39</v>
      </c>
      <c r="C33" s="64">
        <f>(32.352+0.0086*C6)*C5</f>
        <v>436.22399999999999</v>
      </c>
      <c r="D33" s="22">
        <f>(32.352+0.0086*D6)*D5</f>
        <v>63.311999999999998</v>
      </c>
      <c r="E33" s="22">
        <f t="shared" ref="E33:K33" si="11">(32.352+0.0086*E6)*E5</f>
        <v>73.632000000000005</v>
      </c>
      <c r="F33" s="22">
        <f t="shared" si="11"/>
        <v>94.271999999999991</v>
      </c>
      <c r="G33" s="22">
        <f t="shared" si="11"/>
        <v>125.232</v>
      </c>
      <c r="H33" s="22">
        <f t="shared" si="11"/>
        <v>156.19200000000001</v>
      </c>
      <c r="I33" s="22">
        <f t="shared" si="11"/>
        <v>280.03199999999998</v>
      </c>
      <c r="J33" s="22">
        <f t="shared" si="11"/>
        <v>436.22399999999999</v>
      </c>
      <c r="K33" s="22">
        <f t="shared" si="11"/>
        <v>716.25600000000009</v>
      </c>
    </row>
    <row r="34" spans="1:11" ht="15" customHeight="1" x14ac:dyDescent="0.2">
      <c r="A34" s="56" t="s">
        <v>40</v>
      </c>
      <c r="B34" s="47" t="s">
        <v>17</v>
      </c>
      <c r="C34" s="26">
        <v>10</v>
      </c>
      <c r="D34" s="5">
        <v>10</v>
      </c>
      <c r="E34" s="5">
        <v>10</v>
      </c>
      <c r="F34" s="5">
        <v>10</v>
      </c>
      <c r="G34" s="5">
        <v>10</v>
      </c>
      <c r="H34" s="5">
        <v>10</v>
      </c>
      <c r="I34" s="5">
        <v>10</v>
      </c>
      <c r="J34" s="5">
        <v>10</v>
      </c>
      <c r="K34" s="5">
        <v>10</v>
      </c>
    </row>
    <row r="35" spans="1:11" ht="15" customHeight="1" x14ac:dyDescent="0.2">
      <c r="A35" s="56" t="s">
        <v>41</v>
      </c>
      <c r="B35" s="47" t="s">
        <v>17</v>
      </c>
      <c r="C35" s="26">
        <v>85</v>
      </c>
      <c r="D35" s="5">
        <v>85</v>
      </c>
      <c r="E35" s="5">
        <v>85</v>
      </c>
      <c r="F35" s="5">
        <v>85</v>
      </c>
      <c r="G35" s="5">
        <v>85</v>
      </c>
      <c r="H35" s="5">
        <v>85</v>
      </c>
      <c r="I35" s="5">
        <v>85</v>
      </c>
      <c r="J35" s="5">
        <v>85</v>
      </c>
      <c r="K35" s="5">
        <v>85</v>
      </c>
    </row>
    <row r="36" spans="1:11" ht="15" customHeight="1" x14ac:dyDescent="0.2">
      <c r="A36" s="56" t="s">
        <v>42</v>
      </c>
      <c r="B36" s="47" t="s">
        <v>12</v>
      </c>
      <c r="C36" s="48">
        <f>C33*(C35-C34)*1.163/1000</f>
        <v>38.049638400000006</v>
      </c>
      <c r="D36" s="49">
        <f>D33*(D35-D34)*1.163/1000</f>
        <v>5.5223891999999992</v>
      </c>
      <c r="E36" s="49">
        <f t="shared" ref="E36:K36" si="12">E33*(E35-E34)*1.163/1000</f>
        <v>6.4225512000000009</v>
      </c>
      <c r="F36" s="49">
        <f t="shared" si="12"/>
        <v>8.2228752000000007</v>
      </c>
      <c r="G36" s="49">
        <f t="shared" si="12"/>
        <v>10.923361199999999</v>
      </c>
      <c r="H36" s="49">
        <f t="shared" si="12"/>
        <v>13.623847200000002</v>
      </c>
      <c r="I36" s="49">
        <f t="shared" si="12"/>
        <v>24.425791199999999</v>
      </c>
      <c r="J36" s="49">
        <f t="shared" si="12"/>
        <v>38.049638400000006</v>
      </c>
      <c r="K36" s="49">
        <f t="shared" si="12"/>
        <v>62.475429600000012</v>
      </c>
    </row>
    <row r="37" spans="1:11" ht="15" customHeight="1" x14ac:dyDescent="0.2">
      <c r="A37" s="56" t="s">
        <v>43</v>
      </c>
      <c r="B37" s="47"/>
      <c r="C37" s="65">
        <f>C5</f>
        <v>2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5">
        <v>1</v>
      </c>
      <c r="J37" s="5">
        <v>2</v>
      </c>
      <c r="K37" s="5">
        <v>3</v>
      </c>
    </row>
    <row r="38" spans="1:11" ht="15" customHeight="1" x14ac:dyDescent="0.2">
      <c r="A38" s="56" t="s">
        <v>28</v>
      </c>
      <c r="B38" s="47" t="s">
        <v>29</v>
      </c>
      <c r="C38" s="59">
        <v>1.1000000000000001</v>
      </c>
      <c r="D38" s="49">
        <v>0.5</v>
      </c>
      <c r="E38" s="49">
        <v>0.7</v>
      </c>
      <c r="F38" s="49">
        <v>0.7</v>
      </c>
      <c r="G38" s="49">
        <v>1</v>
      </c>
      <c r="H38" s="49">
        <v>1.1000000000000001</v>
      </c>
      <c r="I38" s="49">
        <v>1.2</v>
      </c>
      <c r="J38" s="49">
        <v>1.1000000000000001</v>
      </c>
      <c r="K38" s="49">
        <v>1.1000000000000001</v>
      </c>
    </row>
    <row r="39" spans="1:11" ht="15" customHeight="1" x14ac:dyDescent="0.2">
      <c r="A39" s="56" t="s">
        <v>44</v>
      </c>
      <c r="B39" s="47" t="s">
        <v>30</v>
      </c>
      <c r="C39" s="59">
        <v>0.5</v>
      </c>
      <c r="D39" s="49">
        <v>0.5</v>
      </c>
      <c r="E39" s="49">
        <v>0.5</v>
      </c>
      <c r="F39" s="49">
        <v>0.5</v>
      </c>
      <c r="G39" s="49">
        <v>0.5</v>
      </c>
      <c r="H39" s="49">
        <v>0.5</v>
      </c>
      <c r="I39" s="49">
        <v>0.5</v>
      </c>
      <c r="J39" s="49">
        <v>0.5</v>
      </c>
      <c r="K39" s="49">
        <v>0.5</v>
      </c>
    </row>
    <row r="40" spans="1:11" ht="15" customHeight="1" x14ac:dyDescent="0.2">
      <c r="A40" s="61" t="s">
        <v>45</v>
      </c>
      <c r="B40" s="50" t="s">
        <v>12</v>
      </c>
      <c r="C40" s="62">
        <f>C37*C38*C39</f>
        <v>1.1000000000000001</v>
      </c>
      <c r="D40" s="52">
        <f>D37*D38*D39</f>
        <v>0.25</v>
      </c>
      <c r="E40" s="52">
        <f t="shared" ref="E40:K40" si="13">E37*E38*E39</f>
        <v>0.35</v>
      </c>
      <c r="F40" s="52">
        <f t="shared" si="13"/>
        <v>0.35</v>
      </c>
      <c r="G40" s="52">
        <f t="shared" si="13"/>
        <v>0.5</v>
      </c>
      <c r="H40" s="52">
        <f t="shared" si="13"/>
        <v>0.55000000000000004</v>
      </c>
      <c r="I40" s="52">
        <f t="shared" si="13"/>
        <v>0.6</v>
      </c>
      <c r="J40" s="52">
        <f t="shared" si="13"/>
        <v>1.1000000000000001</v>
      </c>
      <c r="K40" s="52">
        <f t="shared" si="13"/>
        <v>1.6500000000000001</v>
      </c>
    </row>
    <row r="41" spans="1:11" ht="15" customHeight="1" x14ac:dyDescent="0.2">
      <c r="A41" s="66" t="s">
        <v>78</v>
      </c>
      <c r="B41" s="53" t="s">
        <v>12</v>
      </c>
      <c r="C41" s="33">
        <f>C40+C36</f>
        <v>39.149638400000008</v>
      </c>
      <c r="D41" s="34">
        <f>D40+D36</f>
        <v>5.7723891999999992</v>
      </c>
      <c r="E41" s="34">
        <f t="shared" ref="E41:K41" si="14">E40+E36</f>
        <v>6.7725512000000005</v>
      </c>
      <c r="F41" s="34">
        <f t="shared" si="14"/>
        <v>8.5728752000000004</v>
      </c>
      <c r="G41" s="34">
        <f t="shared" si="14"/>
        <v>11.423361199999999</v>
      </c>
      <c r="H41" s="34">
        <f t="shared" si="14"/>
        <v>14.173847200000003</v>
      </c>
      <c r="I41" s="34">
        <f t="shared" si="14"/>
        <v>25.0257912</v>
      </c>
      <c r="J41" s="34">
        <f t="shared" si="14"/>
        <v>39.149638400000008</v>
      </c>
      <c r="K41" s="34">
        <f t="shared" si="14"/>
        <v>64.125429600000018</v>
      </c>
    </row>
    <row r="42" spans="1:11" ht="6.95" customHeight="1" x14ac:dyDescent="0.2">
      <c r="A42" s="67"/>
      <c r="B42" s="54"/>
    </row>
    <row r="43" spans="1:11" s="18" customFormat="1" ht="18" customHeight="1" x14ac:dyDescent="0.2">
      <c r="A43" s="38" t="s">
        <v>53</v>
      </c>
      <c r="B43" s="39"/>
      <c r="C43" s="79"/>
      <c r="D43" s="79"/>
      <c r="E43" s="80"/>
      <c r="F43" s="81"/>
      <c r="G43" s="81"/>
      <c r="H43" s="79"/>
      <c r="I43" s="79"/>
      <c r="J43" s="79"/>
      <c r="K43" s="82"/>
    </row>
    <row r="44" spans="1:11" s="18" customFormat="1" ht="18" customHeight="1" x14ac:dyDescent="0.2">
      <c r="A44" s="68" t="s">
        <v>46</v>
      </c>
      <c r="B44" s="44" t="s">
        <v>12</v>
      </c>
      <c r="C44" s="69">
        <f t="shared" ref="C44" si="15">C20+C30+C41</f>
        <v>396.10913840000001</v>
      </c>
      <c r="D44" s="70">
        <f t="shared" ref="D44:K44" si="16">D20+D30+D41</f>
        <v>36.058514199999998</v>
      </c>
      <c r="E44" s="70">
        <f t="shared" si="16"/>
        <v>46.681176200000003</v>
      </c>
      <c r="F44" s="70">
        <f t="shared" si="16"/>
        <v>68.067750200000006</v>
      </c>
      <c r="G44" s="70">
        <f t="shared" si="16"/>
        <v>101.59436120000001</v>
      </c>
      <c r="H44" s="70">
        <f t="shared" si="16"/>
        <v>133.79734720000002</v>
      </c>
      <c r="I44" s="70">
        <f t="shared" si="16"/>
        <v>261.67929120000002</v>
      </c>
      <c r="J44" s="70">
        <f t="shared" si="16"/>
        <v>396.10913840000001</v>
      </c>
      <c r="K44" s="70">
        <f t="shared" si="16"/>
        <v>658.61592960000007</v>
      </c>
    </row>
    <row r="45" spans="1:11" s="18" customFormat="1" ht="18" customHeight="1" x14ac:dyDescent="0.2">
      <c r="A45" s="71"/>
      <c r="B45" s="47" t="s">
        <v>79</v>
      </c>
      <c r="C45" s="72">
        <f t="shared" ref="C45" si="17">C44*365/C10</f>
        <v>173.37825803747967</v>
      </c>
      <c r="D45" s="73">
        <f t="shared" ref="D45:K45" si="18">D44*365/D10</f>
        <v>189.39514714560971</v>
      </c>
      <c r="E45" s="73">
        <f t="shared" si="18"/>
        <v>183.89252368298781</v>
      </c>
      <c r="F45" s="73">
        <f t="shared" si="18"/>
        <v>178.76085372646341</v>
      </c>
      <c r="G45" s="73">
        <f t="shared" si="18"/>
        <v>177.87272914162605</v>
      </c>
      <c r="H45" s="73">
        <f t="shared" si="18"/>
        <v>175.69060194829271</v>
      </c>
      <c r="I45" s="73">
        <f t="shared" si="18"/>
        <v>171.8068151217073</v>
      </c>
      <c r="J45" s="73">
        <f t="shared" si="18"/>
        <v>173.37825803747967</v>
      </c>
      <c r="K45" s="73">
        <f t="shared" si="18"/>
        <v>172.96700053580491</v>
      </c>
    </row>
    <row r="46" spans="1:11" s="18" customFormat="1" ht="18" customHeight="1" x14ac:dyDescent="0.2">
      <c r="A46" s="71"/>
      <c r="B46" s="47" t="s">
        <v>62</v>
      </c>
      <c r="C46" s="72">
        <f>C44*1000/C12</f>
        <v>15.281988364197531</v>
      </c>
      <c r="D46" s="73">
        <f>D44*1000/D12</f>
        <v>16.693756574074072</v>
      </c>
      <c r="E46" s="73">
        <f t="shared" ref="E46:K46" si="19">E44*1000/E12</f>
        <v>16.208741736111111</v>
      </c>
      <c r="F46" s="73">
        <f t="shared" si="19"/>
        <v>15.75642365740741</v>
      </c>
      <c r="G46" s="73">
        <f t="shared" si="19"/>
        <v>15.678142160493829</v>
      </c>
      <c r="H46" s="73">
        <f t="shared" si="19"/>
        <v>15.485804074074077</v>
      </c>
      <c r="I46" s="73">
        <f t="shared" si="19"/>
        <v>15.143477500000001</v>
      </c>
      <c r="J46" s="73">
        <f t="shared" si="19"/>
        <v>15.281988364197531</v>
      </c>
      <c r="K46" s="73">
        <f t="shared" si="19"/>
        <v>15.245739111111112</v>
      </c>
    </row>
    <row r="47" spans="1:11" s="18" customFormat="1" ht="18" customHeight="1" x14ac:dyDescent="0.2">
      <c r="A47" s="74" t="s">
        <v>84</v>
      </c>
      <c r="B47" s="50"/>
      <c r="C47" s="75">
        <f t="shared" ref="C47" si="20">C16/C44</f>
        <v>1.8428635939796338</v>
      </c>
      <c r="D47" s="76">
        <f t="shared" ref="D47:K47" si="21">D16/D44</f>
        <v>1.6870151349719231</v>
      </c>
      <c r="E47" s="76">
        <f t="shared" si="21"/>
        <v>1.7374957574440895</v>
      </c>
      <c r="F47" s="76">
        <f t="shared" si="21"/>
        <v>1.7873738744489898</v>
      </c>
      <c r="G47" s="76">
        <f t="shared" si="21"/>
        <v>1.7962982929804576</v>
      </c>
      <c r="H47" s="76">
        <f t="shared" si="21"/>
        <v>1.818608828142745</v>
      </c>
      <c r="I47" s="76">
        <f t="shared" si="21"/>
        <v>1.8597194732847855</v>
      </c>
      <c r="J47" s="76">
        <f t="shared" si="21"/>
        <v>1.8428635939796338</v>
      </c>
      <c r="K47" s="76">
        <f t="shared" si="21"/>
        <v>1.847245305376835</v>
      </c>
    </row>
    <row r="48" spans="1:11" ht="6.95" customHeight="1" x14ac:dyDescent="0.2">
      <c r="A48" s="35"/>
      <c r="B48" s="54"/>
    </row>
    <row r="49" spans="1:11" s="18" customFormat="1" ht="18" customHeight="1" x14ac:dyDescent="0.2">
      <c r="A49" s="38" t="s">
        <v>47</v>
      </c>
      <c r="B49" s="39"/>
      <c r="C49" s="79"/>
      <c r="D49" s="79"/>
      <c r="E49" s="80"/>
      <c r="F49" s="81"/>
      <c r="G49" s="81"/>
      <c r="H49" s="79"/>
      <c r="I49" s="79"/>
      <c r="J49" s="79"/>
      <c r="K49" s="82"/>
    </row>
    <row r="50" spans="1:11" ht="15" customHeight="1" x14ac:dyDescent="0.2">
      <c r="A50" s="55" t="s">
        <v>48</v>
      </c>
      <c r="B50" s="44" t="s">
        <v>49</v>
      </c>
      <c r="C50" s="21">
        <v>10</v>
      </c>
      <c r="D50" s="22">
        <v>10</v>
      </c>
      <c r="E50" s="22">
        <v>10</v>
      </c>
      <c r="F50" s="22">
        <v>10</v>
      </c>
      <c r="G50" s="22">
        <v>10</v>
      </c>
      <c r="H50" s="22">
        <v>10</v>
      </c>
      <c r="I50" s="22">
        <v>10</v>
      </c>
      <c r="J50" s="22">
        <v>10</v>
      </c>
      <c r="K50" s="22">
        <v>10</v>
      </c>
    </row>
    <row r="51" spans="1:11" ht="15" customHeight="1" x14ac:dyDescent="0.2">
      <c r="A51" s="56" t="s">
        <v>48</v>
      </c>
      <c r="B51" s="47" t="s">
        <v>12</v>
      </c>
      <c r="C51" s="48">
        <f>(C20*C50/100)</f>
        <v>34.992000000000004</v>
      </c>
      <c r="D51" s="49">
        <f t="shared" ref="D51:K51" si="22">(D20*D50/100)</f>
        <v>2.9160000000000004</v>
      </c>
      <c r="E51" s="49">
        <f t="shared" si="22"/>
        <v>3.8879999999999999</v>
      </c>
      <c r="F51" s="49">
        <f t="shared" si="22"/>
        <v>5.8320000000000007</v>
      </c>
      <c r="G51" s="49">
        <f t="shared" si="22"/>
        <v>8.7480000000000011</v>
      </c>
      <c r="H51" s="49">
        <f t="shared" si="22"/>
        <v>11.664000000000001</v>
      </c>
      <c r="I51" s="49">
        <f t="shared" si="22"/>
        <v>23.328000000000003</v>
      </c>
      <c r="J51" s="49">
        <f t="shared" si="22"/>
        <v>34.992000000000004</v>
      </c>
      <c r="K51" s="49">
        <f t="shared" si="22"/>
        <v>58.32</v>
      </c>
    </row>
    <row r="52" spans="1:11" ht="15" customHeight="1" x14ac:dyDescent="0.2">
      <c r="A52" s="56" t="s">
        <v>50</v>
      </c>
      <c r="B52" s="47"/>
      <c r="C52" s="26">
        <v>2</v>
      </c>
      <c r="D52" s="5">
        <v>1</v>
      </c>
      <c r="E52" s="5">
        <v>1</v>
      </c>
      <c r="F52" s="5">
        <v>1</v>
      </c>
      <c r="G52" s="5">
        <v>1</v>
      </c>
      <c r="H52" s="5">
        <v>1</v>
      </c>
      <c r="I52" s="5">
        <v>1</v>
      </c>
      <c r="J52" s="5">
        <v>2</v>
      </c>
      <c r="K52" s="5">
        <v>3</v>
      </c>
    </row>
    <row r="53" spans="1:11" ht="15" customHeight="1" x14ac:dyDescent="0.2">
      <c r="A53" s="56" t="s">
        <v>28</v>
      </c>
      <c r="B53" s="47" t="s">
        <v>63</v>
      </c>
      <c r="C53" s="57">
        <v>0.1</v>
      </c>
      <c r="D53" s="58">
        <v>0.1</v>
      </c>
      <c r="E53" s="58">
        <v>0.1</v>
      </c>
      <c r="F53" s="58">
        <v>0.1</v>
      </c>
      <c r="G53" s="58">
        <v>0.1</v>
      </c>
      <c r="H53" s="58">
        <v>0.1</v>
      </c>
      <c r="I53" s="58">
        <v>0.1</v>
      </c>
      <c r="J53" s="58">
        <v>0.1</v>
      </c>
      <c r="K53" s="58">
        <v>0.1</v>
      </c>
    </row>
    <row r="54" spans="1:11" ht="15" customHeight="1" x14ac:dyDescent="0.2">
      <c r="A54" s="56" t="s">
        <v>11</v>
      </c>
      <c r="B54" s="47" t="s">
        <v>51</v>
      </c>
      <c r="C54" s="48">
        <f t="shared" ref="C54" si="23">C26</f>
        <v>13</v>
      </c>
      <c r="D54" s="49">
        <f t="shared" ref="D54:K54" si="24">D26</f>
        <v>7.8</v>
      </c>
      <c r="E54" s="49">
        <f t="shared" si="24"/>
        <v>7</v>
      </c>
      <c r="F54" s="49">
        <f t="shared" si="24"/>
        <v>8.1999999999999993</v>
      </c>
      <c r="G54" s="49">
        <f t="shared" si="24"/>
        <v>9.6</v>
      </c>
      <c r="H54" s="49">
        <f t="shared" si="24"/>
        <v>10.8</v>
      </c>
      <c r="I54" s="49">
        <f t="shared" si="24"/>
        <v>12.4</v>
      </c>
      <c r="J54" s="49">
        <f t="shared" si="24"/>
        <v>13</v>
      </c>
      <c r="K54" s="49">
        <f t="shared" si="24"/>
        <v>14</v>
      </c>
    </row>
    <row r="55" spans="1:11" ht="15" customHeight="1" x14ac:dyDescent="0.2">
      <c r="A55" s="56" t="s">
        <v>56</v>
      </c>
      <c r="B55" s="47" t="s">
        <v>12</v>
      </c>
      <c r="C55" s="48">
        <f>C52*C53*C54</f>
        <v>2.6</v>
      </c>
      <c r="D55" s="49">
        <f>D52*D53*D54</f>
        <v>0.78</v>
      </c>
      <c r="E55" s="49">
        <f t="shared" ref="E55:K55" si="25">E52*E53*E54</f>
        <v>0.70000000000000007</v>
      </c>
      <c r="F55" s="49">
        <f t="shared" si="25"/>
        <v>0.82</v>
      </c>
      <c r="G55" s="49">
        <f t="shared" si="25"/>
        <v>0.96</v>
      </c>
      <c r="H55" s="49">
        <f t="shared" si="25"/>
        <v>1.08</v>
      </c>
      <c r="I55" s="49">
        <f t="shared" si="25"/>
        <v>1.2400000000000002</v>
      </c>
      <c r="J55" s="49">
        <f t="shared" si="25"/>
        <v>2.6</v>
      </c>
      <c r="K55" s="49">
        <f t="shared" si="25"/>
        <v>4.2000000000000011</v>
      </c>
    </row>
    <row r="56" spans="1:11" ht="15" customHeight="1" x14ac:dyDescent="0.2">
      <c r="A56" s="61" t="s">
        <v>52</v>
      </c>
      <c r="B56" s="50" t="s">
        <v>49</v>
      </c>
      <c r="C56" s="77">
        <v>70</v>
      </c>
      <c r="D56" s="30">
        <v>70</v>
      </c>
      <c r="E56" s="30">
        <v>70</v>
      </c>
      <c r="F56" s="30">
        <v>70</v>
      </c>
      <c r="G56" s="30">
        <v>70</v>
      </c>
      <c r="H56" s="30">
        <v>70</v>
      </c>
      <c r="I56" s="30">
        <v>70</v>
      </c>
      <c r="J56" s="30">
        <v>70</v>
      </c>
      <c r="K56" s="30">
        <v>70</v>
      </c>
    </row>
    <row r="57" spans="1:11" ht="15" customHeight="1" x14ac:dyDescent="0.2">
      <c r="A57" s="66" t="s">
        <v>52</v>
      </c>
      <c r="B57" s="53" t="s">
        <v>12</v>
      </c>
      <c r="C57" s="33">
        <f t="shared" ref="C57" si="26">C16*C56/100</f>
        <v>510.9825772800001</v>
      </c>
      <c r="D57" s="34">
        <f t="shared" ref="D57:K57" si="27">D16*D56/100</f>
        <v>42.581881440000004</v>
      </c>
      <c r="E57" s="34">
        <f t="shared" si="27"/>
        <v>56.775841920000005</v>
      </c>
      <c r="F57" s="34">
        <f t="shared" si="27"/>
        <v>85.163762880000007</v>
      </c>
      <c r="G57" s="34">
        <f t="shared" si="27"/>
        <v>127.74564432000003</v>
      </c>
      <c r="H57" s="34">
        <f t="shared" si="27"/>
        <v>170.32752576000001</v>
      </c>
      <c r="I57" s="34">
        <f t="shared" si="27"/>
        <v>340.65505152000003</v>
      </c>
      <c r="J57" s="34">
        <f t="shared" si="27"/>
        <v>510.9825772800001</v>
      </c>
      <c r="K57" s="34">
        <f t="shared" si="27"/>
        <v>851.63762880000013</v>
      </c>
    </row>
    <row r="58" spans="1:11" ht="6.95" customHeight="1" x14ac:dyDescent="0.2"/>
    <row r="59" spans="1:11" s="18" customFormat="1" ht="18" customHeight="1" x14ac:dyDescent="0.2">
      <c r="A59" s="38" t="s">
        <v>54</v>
      </c>
      <c r="B59" s="39"/>
      <c r="C59" s="79"/>
      <c r="D59" s="79"/>
      <c r="E59" s="80"/>
      <c r="F59" s="81"/>
      <c r="G59" s="81"/>
      <c r="H59" s="79"/>
      <c r="I59" s="79"/>
      <c r="J59" s="79"/>
      <c r="K59" s="82"/>
    </row>
    <row r="60" spans="1:11" s="18" customFormat="1" ht="18" customHeight="1" x14ac:dyDescent="0.2">
      <c r="A60" s="87" t="s">
        <v>55</v>
      </c>
      <c r="B60" s="53" t="s">
        <v>12</v>
      </c>
      <c r="C60" s="88">
        <f t="shared" ref="C60" si="28">C57+C16</f>
        <v>1240.9576876800002</v>
      </c>
      <c r="D60" s="89">
        <f t="shared" ref="D60:K60" si="29">D57+D16</f>
        <v>103.41314064000001</v>
      </c>
      <c r="E60" s="89">
        <f t="shared" si="29"/>
        <v>137.88418752000001</v>
      </c>
      <c r="F60" s="89">
        <f t="shared" si="29"/>
        <v>206.82628128000002</v>
      </c>
      <c r="G60" s="89">
        <f t="shared" si="29"/>
        <v>310.23942192000004</v>
      </c>
      <c r="H60" s="89">
        <f t="shared" si="29"/>
        <v>413.65256256000004</v>
      </c>
      <c r="I60" s="89">
        <f t="shared" si="29"/>
        <v>827.30512512000007</v>
      </c>
      <c r="J60" s="89">
        <f t="shared" si="29"/>
        <v>1240.9576876800002</v>
      </c>
      <c r="K60" s="89">
        <f t="shared" si="29"/>
        <v>2068.2628128000006</v>
      </c>
    </row>
    <row r="61" spans="1:11" s="18" customFormat="1" ht="18" customHeight="1" x14ac:dyDescent="0.2">
      <c r="A61" s="68" t="s">
        <v>46</v>
      </c>
      <c r="B61" s="44" t="s">
        <v>12</v>
      </c>
      <c r="C61" s="69">
        <f t="shared" ref="C61" si="30">C44+C51+C55</f>
        <v>433.70113840000005</v>
      </c>
      <c r="D61" s="70">
        <f t="shared" ref="D61:K61" si="31">D44+D51+D55</f>
        <v>39.754514200000003</v>
      </c>
      <c r="E61" s="70">
        <f t="shared" si="31"/>
        <v>51.269176200000004</v>
      </c>
      <c r="F61" s="70">
        <f t="shared" si="31"/>
        <v>74.719750199999993</v>
      </c>
      <c r="G61" s="70">
        <f t="shared" si="31"/>
        <v>111.30236120000001</v>
      </c>
      <c r="H61" s="70">
        <f t="shared" si="31"/>
        <v>146.54134720000005</v>
      </c>
      <c r="I61" s="70">
        <f t="shared" si="31"/>
        <v>286.24729120000006</v>
      </c>
      <c r="J61" s="70">
        <f t="shared" si="31"/>
        <v>433.70113840000005</v>
      </c>
      <c r="K61" s="70">
        <f t="shared" si="31"/>
        <v>721.13592960000017</v>
      </c>
    </row>
    <row r="62" spans="1:11" s="18" customFormat="1" ht="18" customHeight="1" x14ac:dyDescent="0.2">
      <c r="A62" s="71"/>
      <c r="B62" s="47" t="s">
        <v>79</v>
      </c>
      <c r="C62" s="72">
        <f t="shared" ref="C62" si="32">C61*365/C10</f>
        <v>189.83239868788618</v>
      </c>
      <c r="D62" s="73">
        <f t="shared" ref="D62:K62" si="33">D61*365/D10</f>
        <v>208.80816177975609</v>
      </c>
      <c r="E62" s="73">
        <f t="shared" si="33"/>
        <v>201.96616636591463</v>
      </c>
      <c r="F62" s="73">
        <f t="shared" si="33"/>
        <v>196.23046592158533</v>
      </c>
      <c r="G62" s="73">
        <f t="shared" si="33"/>
        <v>194.86962182455287</v>
      </c>
      <c r="H62" s="73">
        <f t="shared" si="33"/>
        <v>192.42487268000005</v>
      </c>
      <c r="I62" s="73">
        <f t="shared" si="33"/>
        <v>187.93705536560978</v>
      </c>
      <c r="J62" s="73">
        <f t="shared" si="33"/>
        <v>189.83239868788618</v>
      </c>
      <c r="K62" s="73">
        <f t="shared" si="33"/>
        <v>189.38612492604884</v>
      </c>
    </row>
    <row r="63" spans="1:11" s="18" customFormat="1" ht="18" customHeight="1" x14ac:dyDescent="0.2">
      <c r="A63" s="71"/>
      <c r="B63" s="47" t="s">
        <v>62</v>
      </c>
      <c r="C63" s="72">
        <f>C61*1000/C12</f>
        <v>16.732297006172843</v>
      </c>
      <c r="D63" s="73">
        <f>D61*1000/D12</f>
        <v>18.404867685185188</v>
      </c>
      <c r="E63" s="73">
        <f t="shared" ref="E63:K63" si="34">E61*1000/E12</f>
        <v>17.801797291666666</v>
      </c>
      <c r="F63" s="73">
        <f t="shared" si="34"/>
        <v>17.296238472222221</v>
      </c>
      <c r="G63" s="73">
        <f t="shared" si="34"/>
        <v>17.176290308641978</v>
      </c>
      <c r="H63" s="73">
        <f t="shared" si="34"/>
        <v>16.96080407407408</v>
      </c>
      <c r="I63" s="73">
        <f t="shared" si="34"/>
        <v>16.56523675925926</v>
      </c>
      <c r="J63" s="73">
        <f t="shared" si="34"/>
        <v>16.732297006172843</v>
      </c>
      <c r="K63" s="73">
        <f t="shared" si="34"/>
        <v>16.692961333333336</v>
      </c>
    </row>
    <row r="64" spans="1:11" s="18" customFormat="1" ht="18" customHeight="1" x14ac:dyDescent="0.2">
      <c r="A64" s="74" t="s">
        <v>81</v>
      </c>
      <c r="B64" s="50"/>
      <c r="C64" s="75">
        <f>C60/C61</f>
        <v>2.861319876304941</v>
      </c>
      <c r="D64" s="76">
        <f>D60/D61</f>
        <v>2.6012930285034148</v>
      </c>
      <c r="E64" s="76">
        <f t="shared" ref="E64:K64" si="35">E60/E61</f>
        <v>2.6894168726666607</v>
      </c>
      <c r="F64" s="76">
        <f t="shared" si="35"/>
        <v>2.7680269370065429</v>
      </c>
      <c r="G64" s="76">
        <f t="shared" si="35"/>
        <v>2.7873570567162416</v>
      </c>
      <c r="H64" s="76">
        <f t="shared" si="35"/>
        <v>2.822770299739676</v>
      </c>
      <c r="I64" s="76">
        <f t="shared" si="35"/>
        <v>2.8901762586181632</v>
      </c>
      <c r="J64" s="76">
        <f t="shared" si="35"/>
        <v>2.861319876304941</v>
      </c>
      <c r="K64" s="76">
        <f t="shared" si="35"/>
        <v>2.868062355383159</v>
      </c>
    </row>
    <row r="66" spans="1:11" x14ac:dyDescent="0.2">
      <c r="A66" s="67"/>
      <c r="C66" s="90"/>
      <c r="D66" s="90"/>
      <c r="E66" s="90"/>
      <c r="F66" s="90"/>
      <c r="G66" s="90"/>
      <c r="H66" s="90"/>
      <c r="I66" s="90"/>
      <c r="J66" s="90"/>
      <c r="K66" s="90"/>
    </row>
    <row r="67" spans="1:11" x14ac:dyDescent="0.2">
      <c r="A67" s="67"/>
      <c r="C67" s="91"/>
      <c r="D67" s="91"/>
      <c r="E67" s="91"/>
      <c r="F67" s="91"/>
      <c r="G67" s="91"/>
      <c r="H67" s="91"/>
      <c r="I67" s="91"/>
      <c r="J67" s="91"/>
      <c r="K67" s="91"/>
    </row>
  </sheetData>
  <sheetProtection password="CDE3" sheet="1" objects="1" scenarios="1"/>
  <printOptions horizontalCentered="1"/>
  <pageMargins left="0.70866141732283472" right="0.70866141732283472" top="0.78740157480314965" bottom="0.78740157480314965" header="0.31496062992125984" footer="0.31496062992125984"/>
  <pageSetup paperSize="9" scale="83" fitToHeight="2" orientation="landscape" r:id="rId1"/>
  <headerFooter>
    <oddHeader>&amp;C&amp;F
&amp;A</oddHeader>
    <oddFooter>Seite &amp;P von &amp;N</oddFooter>
  </headerFooter>
  <rowBreaks count="1" manualBreakCount="1">
    <brk id="30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tabSelected="1" zoomScaleNormal="100" workbookViewId="0">
      <pane xSplit="2" ySplit="5" topLeftCell="C14" activePane="bottomRight" state="frozen"/>
      <selection pane="topRight" activeCell="C1" sqref="C1"/>
      <selection pane="bottomLeft" activeCell="A6" sqref="A6"/>
      <selection pane="bottomRight" activeCell="E48" sqref="E48"/>
    </sheetView>
  </sheetViews>
  <sheetFormatPr baseColWidth="10" defaultRowHeight="12.75" x14ac:dyDescent="0.2"/>
  <cols>
    <col min="1" max="1" width="32.75" style="23" customWidth="1"/>
    <col min="2" max="2" width="9.5" style="8" bestFit="1" customWidth="1"/>
    <col min="3" max="6" width="11.125" style="23" bestFit="1" customWidth="1"/>
    <col min="7" max="11" width="11.625" style="23" bestFit="1" customWidth="1"/>
    <col min="12" max="16384" width="11" style="23"/>
  </cols>
  <sheetData>
    <row r="1" spans="1:11" s="9" customFormat="1" ht="30" customHeight="1" x14ac:dyDescent="0.2">
      <c r="A1" s="7" t="s">
        <v>57</v>
      </c>
      <c r="B1" s="8"/>
    </row>
    <row r="2" spans="1:11" s="9" customFormat="1" ht="15" customHeight="1" x14ac:dyDescent="0.2">
      <c r="A2" s="10" t="s">
        <v>67</v>
      </c>
      <c r="B2" s="11"/>
      <c r="C2" s="12" t="s">
        <v>68</v>
      </c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>
        <v>8</v>
      </c>
    </row>
    <row r="3" spans="1:11" s="18" customFormat="1" ht="18" customHeight="1" x14ac:dyDescent="0.2">
      <c r="A3" s="14" t="s">
        <v>8</v>
      </c>
      <c r="B3" s="15"/>
      <c r="C3" s="16"/>
      <c r="D3" s="17" t="s">
        <v>0</v>
      </c>
      <c r="E3" s="17" t="s">
        <v>1</v>
      </c>
      <c r="F3" s="17" t="s">
        <v>2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</row>
    <row r="4" spans="1:11" ht="15" customHeight="1" x14ac:dyDescent="0.2">
      <c r="A4" s="19" t="s">
        <v>14</v>
      </c>
      <c r="B4" s="20" t="s">
        <v>19</v>
      </c>
      <c r="C4" s="21">
        <v>4800</v>
      </c>
      <c r="D4" s="22">
        <v>3600</v>
      </c>
      <c r="E4" s="22">
        <v>4800</v>
      </c>
      <c r="F4" s="22">
        <v>7200</v>
      </c>
      <c r="G4" s="22">
        <v>10800</v>
      </c>
      <c r="H4" s="22">
        <v>14400</v>
      </c>
      <c r="I4" s="22">
        <v>28800</v>
      </c>
      <c r="J4" s="22">
        <v>43200</v>
      </c>
      <c r="K4" s="22">
        <v>72000</v>
      </c>
    </row>
    <row r="5" spans="1:11" ht="15" customHeight="1" x14ac:dyDescent="0.2">
      <c r="A5" s="24" t="s">
        <v>65</v>
      </c>
      <c r="B5" s="25"/>
      <c r="C5" s="26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2</v>
      </c>
      <c r="K5" s="5">
        <v>3</v>
      </c>
    </row>
    <row r="6" spans="1:11" ht="15" customHeight="1" x14ac:dyDescent="0.2">
      <c r="A6" s="24" t="s">
        <v>66</v>
      </c>
      <c r="B6" s="25"/>
      <c r="C6" s="6">
        <f>C4/C5</f>
        <v>4800</v>
      </c>
      <c r="D6" s="5">
        <f>D4/D5</f>
        <v>3600</v>
      </c>
      <c r="E6" s="5">
        <f t="shared" ref="E6:K6" si="0">E4/E5</f>
        <v>4800</v>
      </c>
      <c r="F6" s="5">
        <f t="shared" si="0"/>
        <v>7200</v>
      </c>
      <c r="G6" s="5">
        <f t="shared" si="0"/>
        <v>10800</v>
      </c>
      <c r="H6" s="5">
        <f t="shared" si="0"/>
        <v>14400</v>
      </c>
      <c r="I6" s="5">
        <f t="shared" si="0"/>
        <v>28800</v>
      </c>
      <c r="J6" s="5">
        <f t="shared" si="0"/>
        <v>21600</v>
      </c>
      <c r="K6" s="5">
        <f t="shared" si="0"/>
        <v>24000</v>
      </c>
    </row>
    <row r="7" spans="1:11" ht="15" customHeight="1" x14ac:dyDescent="0.2">
      <c r="A7" s="24" t="s">
        <v>13</v>
      </c>
      <c r="B7" s="25"/>
      <c r="C7" s="26">
        <v>100</v>
      </c>
      <c r="D7" s="5">
        <v>60</v>
      </c>
      <c r="E7" s="5">
        <v>80</v>
      </c>
      <c r="F7" s="5">
        <v>120</v>
      </c>
      <c r="G7" s="5">
        <v>180</v>
      </c>
      <c r="H7" s="5">
        <v>240</v>
      </c>
      <c r="I7" s="5">
        <v>480</v>
      </c>
      <c r="J7" s="5">
        <v>720</v>
      </c>
      <c r="K7" s="5">
        <v>1200</v>
      </c>
    </row>
    <row r="8" spans="1:11" ht="15" customHeight="1" x14ac:dyDescent="0.2">
      <c r="A8" s="24" t="s">
        <v>60</v>
      </c>
      <c r="B8" s="25" t="s">
        <v>64</v>
      </c>
      <c r="C8" s="26">
        <v>410</v>
      </c>
      <c r="D8" s="5">
        <v>410</v>
      </c>
      <c r="E8" s="5">
        <v>410</v>
      </c>
      <c r="F8" s="5">
        <v>410</v>
      </c>
      <c r="G8" s="5">
        <v>410</v>
      </c>
      <c r="H8" s="5">
        <v>410</v>
      </c>
      <c r="I8" s="5">
        <v>410</v>
      </c>
      <c r="J8" s="5">
        <v>410</v>
      </c>
      <c r="K8" s="5">
        <v>410</v>
      </c>
    </row>
    <row r="9" spans="1:11" ht="15" customHeight="1" x14ac:dyDescent="0.2">
      <c r="A9" s="24" t="s">
        <v>61</v>
      </c>
      <c r="B9" s="25" t="s">
        <v>64</v>
      </c>
      <c r="C9" s="26">
        <v>56</v>
      </c>
      <c r="D9" s="5">
        <v>56</v>
      </c>
      <c r="E9" s="5">
        <v>56</v>
      </c>
      <c r="F9" s="5">
        <v>56</v>
      </c>
      <c r="G9" s="5">
        <v>56</v>
      </c>
      <c r="H9" s="5">
        <v>56</v>
      </c>
      <c r="I9" s="5">
        <v>56</v>
      </c>
      <c r="J9" s="5">
        <v>56</v>
      </c>
      <c r="K9" s="5">
        <v>56</v>
      </c>
    </row>
    <row r="10" spans="1:11" ht="15" customHeight="1" x14ac:dyDescent="0.2">
      <c r="A10" s="24" t="s">
        <v>59</v>
      </c>
      <c r="B10" s="25"/>
      <c r="C10" s="6">
        <f t="shared" ref="C10" si="1">C7/(C8-C9)*C8</f>
        <v>115.81920903954803</v>
      </c>
      <c r="D10" s="5">
        <f t="shared" ref="D10:K10" si="2">D7/(D8-D9)*D8</f>
        <v>69.491525423728817</v>
      </c>
      <c r="E10" s="5">
        <f t="shared" si="2"/>
        <v>92.655367231638422</v>
      </c>
      <c r="F10" s="5">
        <f t="shared" si="2"/>
        <v>138.98305084745763</v>
      </c>
      <c r="G10" s="5">
        <f t="shared" si="2"/>
        <v>208.47457627118644</v>
      </c>
      <c r="H10" s="5">
        <f t="shared" si="2"/>
        <v>277.96610169491527</v>
      </c>
      <c r="I10" s="5">
        <f t="shared" si="2"/>
        <v>555.93220338983053</v>
      </c>
      <c r="J10" s="5">
        <f t="shared" si="2"/>
        <v>833.89830508474574</v>
      </c>
      <c r="K10" s="5">
        <f t="shared" si="2"/>
        <v>1389.8305084745762</v>
      </c>
    </row>
    <row r="11" spans="1:11" ht="15" customHeight="1" x14ac:dyDescent="0.2">
      <c r="A11" s="24" t="s">
        <v>20</v>
      </c>
      <c r="B11" s="25" t="s">
        <v>18</v>
      </c>
      <c r="C11" s="26">
        <v>36</v>
      </c>
      <c r="D11" s="5">
        <v>36</v>
      </c>
      <c r="E11" s="5">
        <v>36</v>
      </c>
      <c r="F11" s="5">
        <v>36</v>
      </c>
      <c r="G11" s="5">
        <v>36</v>
      </c>
      <c r="H11" s="5">
        <v>36</v>
      </c>
      <c r="I11" s="5">
        <v>36</v>
      </c>
      <c r="J11" s="5">
        <v>36</v>
      </c>
      <c r="K11" s="5">
        <v>36</v>
      </c>
    </row>
    <row r="12" spans="1:11" ht="15" customHeight="1" x14ac:dyDescent="0.2">
      <c r="A12" s="24" t="s">
        <v>9</v>
      </c>
      <c r="B12" s="25" t="s">
        <v>18</v>
      </c>
      <c r="C12" s="6">
        <f>C11*C7</f>
        <v>3600</v>
      </c>
      <c r="D12" s="5">
        <f>D11*D7</f>
        <v>2160</v>
      </c>
      <c r="E12" s="5">
        <f t="shared" ref="E12:K12" si="3">E11*E7</f>
        <v>2880</v>
      </c>
      <c r="F12" s="5">
        <f t="shared" si="3"/>
        <v>4320</v>
      </c>
      <c r="G12" s="5">
        <f t="shared" si="3"/>
        <v>6480</v>
      </c>
      <c r="H12" s="5">
        <f t="shared" si="3"/>
        <v>8640</v>
      </c>
      <c r="I12" s="5">
        <f t="shared" si="3"/>
        <v>17280</v>
      </c>
      <c r="J12" s="5">
        <f t="shared" si="3"/>
        <v>25920</v>
      </c>
      <c r="K12" s="5">
        <f t="shared" si="3"/>
        <v>43200</v>
      </c>
    </row>
    <row r="13" spans="1:11" ht="15" customHeight="1" x14ac:dyDescent="0.2">
      <c r="A13" s="24" t="s">
        <v>21</v>
      </c>
      <c r="B13" s="25" t="s">
        <v>17</v>
      </c>
      <c r="C13" s="26">
        <v>33</v>
      </c>
      <c r="D13" s="5">
        <v>33</v>
      </c>
      <c r="E13" s="5">
        <v>33</v>
      </c>
      <c r="F13" s="5">
        <v>33</v>
      </c>
      <c r="G13" s="5">
        <v>33</v>
      </c>
      <c r="H13" s="5">
        <v>33</v>
      </c>
      <c r="I13" s="5">
        <v>33</v>
      </c>
      <c r="J13" s="5">
        <v>33</v>
      </c>
      <c r="K13" s="5">
        <v>33</v>
      </c>
    </row>
    <row r="14" spans="1:11" ht="15" customHeight="1" x14ac:dyDescent="0.2">
      <c r="A14" s="24" t="s">
        <v>16</v>
      </c>
      <c r="B14" s="25" t="s">
        <v>17</v>
      </c>
      <c r="C14" s="26">
        <v>6</v>
      </c>
      <c r="D14" s="5">
        <v>6</v>
      </c>
      <c r="E14" s="5">
        <v>6</v>
      </c>
      <c r="F14" s="5">
        <v>6</v>
      </c>
      <c r="G14" s="5">
        <v>6</v>
      </c>
      <c r="H14" s="5">
        <v>6</v>
      </c>
      <c r="I14" s="5">
        <v>6</v>
      </c>
      <c r="J14" s="5">
        <v>6</v>
      </c>
      <c r="K14" s="5">
        <v>6</v>
      </c>
    </row>
    <row r="15" spans="1:11" ht="15" customHeight="1" x14ac:dyDescent="0.2">
      <c r="A15" s="27" t="s">
        <v>24</v>
      </c>
      <c r="B15" s="28" t="s">
        <v>22</v>
      </c>
      <c r="C15" s="29">
        <f>C13-C14</f>
        <v>27</v>
      </c>
      <c r="D15" s="30">
        <f>D13-D14</f>
        <v>27</v>
      </c>
      <c r="E15" s="30">
        <f t="shared" ref="E15:K15" si="4">E13-E14</f>
        <v>27</v>
      </c>
      <c r="F15" s="30">
        <f t="shared" si="4"/>
        <v>27</v>
      </c>
      <c r="G15" s="30">
        <f t="shared" si="4"/>
        <v>27</v>
      </c>
      <c r="H15" s="30">
        <f t="shared" si="4"/>
        <v>27</v>
      </c>
      <c r="I15" s="30">
        <f t="shared" si="4"/>
        <v>27</v>
      </c>
      <c r="J15" s="30">
        <f t="shared" si="4"/>
        <v>27</v>
      </c>
      <c r="K15" s="30">
        <f t="shared" si="4"/>
        <v>27</v>
      </c>
    </row>
    <row r="16" spans="1:11" ht="15" customHeight="1" x14ac:dyDescent="0.2">
      <c r="A16" s="31" t="s">
        <v>25</v>
      </c>
      <c r="B16" s="32" t="s">
        <v>12</v>
      </c>
      <c r="C16" s="33">
        <f>C15*C12*1.04306/1000</f>
        <v>101.38543200000001</v>
      </c>
      <c r="D16" s="34">
        <f>D15*D12*1.04306/1000</f>
        <v>60.831259200000005</v>
      </c>
      <c r="E16" s="34">
        <f t="shared" ref="E16:K16" si="5">E15*E12*1.04306/1000</f>
        <v>81.108345600000007</v>
      </c>
      <c r="F16" s="34">
        <f t="shared" si="5"/>
        <v>121.66251840000001</v>
      </c>
      <c r="G16" s="34">
        <f t="shared" si="5"/>
        <v>182.49377760000004</v>
      </c>
      <c r="H16" s="34">
        <f t="shared" si="5"/>
        <v>243.32503680000002</v>
      </c>
      <c r="I16" s="34">
        <f t="shared" si="5"/>
        <v>486.65007360000004</v>
      </c>
      <c r="J16" s="34">
        <f t="shared" si="5"/>
        <v>729.97511040000018</v>
      </c>
      <c r="K16" s="34">
        <f t="shared" si="5"/>
        <v>1216.6251840000002</v>
      </c>
    </row>
    <row r="17" spans="1:11" ht="6.95" customHeight="1" x14ac:dyDescent="0.2">
      <c r="A17" s="35"/>
      <c r="B17" s="36"/>
      <c r="C17" s="37"/>
      <c r="D17" s="37"/>
      <c r="E17" s="37"/>
      <c r="F17" s="37"/>
      <c r="G17" s="37"/>
      <c r="H17" s="37"/>
      <c r="I17" s="37"/>
      <c r="J17" s="37"/>
      <c r="K17" s="37"/>
    </row>
    <row r="18" spans="1:11" ht="18" customHeight="1" x14ac:dyDescent="0.2">
      <c r="A18" s="38" t="s">
        <v>82</v>
      </c>
      <c r="B18" s="39"/>
      <c r="C18" s="40"/>
      <c r="D18" s="40"/>
      <c r="E18" s="41"/>
      <c r="F18" s="42"/>
      <c r="G18" s="42"/>
      <c r="H18" s="40"/>
      <c r="I18" s="40"/>
      <c r="J18" s="40"/>
      <c r="K18" s="43"/>
    </row>
    <row r="19" spans="1:11" ht="15" customHeight="1" x14ac:dyDescent="0.2">
      <c r="A19" s="19" t="s">
        <v>23</v>
      </c>
      <c r="B19" s="44" t="s">
        <v>80</v>
      </c>
      <c r="C19" s="45">
        <v>0.55000000000000004</v>
      </c>
      <c r="D19" s="46">
        <v>0.55000000000000004</v>
      </c>
      <c r="E19" s="46">
        <v>0.55000000000000004</v>
      </c>
      <c r="F19" s="46">
        <v>0.55000000000000004</v>
      </c>
      <c r="G19" s="46">
        <v>0.55000000000000004</v>
      </c>
      <c r="H19" s="46">
        <v>0.55000000000000004</v>
      </c>
      <c r="I19" s="46">
        <v>0.55000000000000004</v>
      </c>
      <c r="J19" s="46">
        <v>0.55000000000000004</v>
      </c>
      <c r="K19" s="46">
        <v>0.55000000000000004</v>
      </c>
    </row>
    <row r="20" spans="1:11" ht="15" customHeight="1" x14ac:dyDescent="0.2">
      <c r="A20" s="24" t="s">
        <v>26</v>
      </c>
      <c r="B20" s="47" t="s">
        <v>12</v>
      </c>
      <c r="C20" s="48">
        <f>C19*C15*C12/1000</f>
        <v>53.460000000000008</v>
      </c>
      <c r="D20" s="49">
        <f>D19*D15*D12/1000</f>
        <v>32.076000000000001</v>
      </c>
      <c r="E20" s="49">
        <f t="shared" ref="E20:K20" si="6">E19*E15*E12/1000</f>
        <v>42.768000000000008</v>
      </c>
      <c r="F20" s="49">
        <f t="shared" si="6"/>
        <v>64.152000000000001</v>
      </c>
      <c r="G20" s="49">
        <f t="shared" si="6"/>
        <v>96.228000000000009</v>
      </c>
      <c r="H20" s="49">
        <f t="shared" si="6"/>
        <v>128.304</v>
      </c>
      <c r="I20" s="49">
        <f t="shared" si="6"/>
        <v>256.608</v>
      </c>
      <c r="J20" s="49">
        <f t="shared" si="6"/>
        <v>384.91200000000003</v>
      </c>
      <c r="K20" s="49">
        <f t="shared" si="6"/>
        <v>641.5200000000001</v>
      </c>
    </row>
    <row r="21" spans="1:11" ht="15" customHeight="1" x14ac:dyDescent="0.2">
      <c r="A21" s="27" t="s">
        <v>58</v>
      </c>
      <c r="B21" s="50" t="s">
        <v>29</v>
      </c>
      <c r="C21" s="51">
        <v>0.6</v>
      </c>
      <c r="D21" s="52">
        <v>0.5</v>
      </c>
      <c r="E21" s="52">
        <v>0.6</v>
      </c>
      <c r="F21" s="52">
        <v>0.9</v>
      </c>
      <c r="G21" s="52">
        <v>1.1000000000000001</v>
      </c>
      <c r="H21" s="52">
        <v>1.3</v>
      </c>
      <c r="I21" s="52">
        <v>1.6</v>
      </c>
      <c r="J21" s="52">
        <v>1.8</v>
      </c>
      <c r="K21" s="52">
        <v>2</v>
      </c>
    </row>
    <row r="22" spans="1:11" ht="15" customHeight="1" x14ac:dyDescent="0.2">
      <c r="A22" s="31" t="s">
        <v>78</v>
      </c>
      <c r="B22" s="53" t="s">
        <v>12</v>
      </c>
      <c r="C22" s="33">
        <f>C21*C28</f>
        <v>1.7999999999999998</v>
      </c>
      <c r="D22" s="34">
        <f>D21*D28</f>
        <v>1.9</v>
      </c>
      <c r="E22" s="34">
        <f t="shared" ref="E22:K22" si="7">E21*E28</f>
        <v>1.7999999999999998</v>
      </c>
      <c r="F22" s="34">
        <f t="shared" si="7"/>
        <v>3.7800000000000002</v>
      </c>
      <c r="G22" s="34">
        <f t="shared" si="7"/>
        <v>6.16</v>
      </c>
      <c r="H22" s="34">
        <f t="shared" si="7"/>
        <v>8.84</v>
      </c>
      <c r="I22" s="34">
        <f t="shared" si="7"/>
        <v>13.440000000000001</v>
      </c>
      <c r="J22" s="34">
        <f t="shared" si="7"/>
        <v>16.2</v>
      </c>
      <c r="K22" s="34">
        <f t="shared" si="7"/>
        <v>20</v>
      </c>
    </row>
    <row r="23" spans="1:11" ht="6.95" customHeight="1" x14ac:dyDescent="0.2">
      <c r="A23" s="35"/>
      <c r="B23" s="54"/>
    </row>
    <row r="24" spans="1:11" ht="18" customHeight="1" x14ac:dyDescent="0.2">
      <c r="A24" s="38" t="s">
        <v>27</v>
      </c>
      <c r="B24" s="39"/>
      <c r="C24" s="40"/>
      <c r="D24" s="40"/>
      <c r="E24" s="41"/>
      <c r="F24" s="42"/>
      <c r="G24" s="42"/>
      <c r="H24" s="40"/>
      <c r="I24" s="40"/>
      <c r="J24" s="40"/>
      <c r="K24" s="43"/>
    </row>
    <row r="25" spans="1:11" ht="15" customHeight="1" x14ac:dyDescent="0.2">
      <c r="A25" s="55" t="s">
        <v>10</v>
      </c>
      <c r="B25" s="44"/>
      <c r="C25" s="21">
        <v>1</v>
      </c>
      <c r="D25" s="22">
        <v>1</v>
      </c>
      <c r="E25" s="22">
        <v>1</v>
      </c>
      <c r="F25" s="22">
        <v>1</v>
      </c>
      <c r="G25" s="22">
        <v>2</v>
      </c>
      <c r="H25" s="22">
        <v>2</v>
      </c>
      <c r="I25" s="22">
        <v>2</v>
      </c>
      <c r="J25" s="22">
        <v>4</v>
      </c>
      <c r="K25" s="22">
        <v>6</v>
      </c>
    </row>
    <row r="26" spans="1:11" ht="15" customHeight="1" x14ac:dyDescent="0.2">
      <c r="A26" s="56" t="s">
        <v>28</v>
      </c>
      <c r="B26" s="47" t="s">
        <v>29</v>
      </c>
      <c r="C26" s="57">
        <v>0.13</v>
      </c>
      <c r="D26" s="58">
        <v>0.13</v>
      </c>
      <c r="E26" s="58">
        <v>0.13</v>
      </c>
      <c r="F26" s="58">
        <v>0.13</v>
      </c>
      <c r="G26" s="58">
        <v>0.13</v>
      </c>
      <c r="H26" s="58">
        <v>0.13</v>
      </c>
      <c r="I26" s="58">
        <v>0.13</v>
      </c>
      <c r="J26" s="58">
        <v>0.13</v>
      </c>
      <c r="K26" s="58">
        <v>0.13</v>
      </c>
    </row>
    <row r="27" spans="1:11" ht="15" customHeight="1" x14ac:dyDescent="0.2">
      <c r="A27" s="56" t="s">
        <v>31</v>
      </c>
      <c r="B27" s="47" t="s">
        <v>32</v>
      </c>
      <c r="C27" s="59">
        <v>1.5</v>
      </c>
      <c r="D27" s="49">
        <v>1.9</v>
      </c>
      <c r="E27" s="49">
        <v>1.5</v>
      </c>
      <c r="F27" s="49">
        <v>2.1</v>
      </c>
      <c r="G27" s="49">
        <v>2.8</v>
      </c>
      <c r="H27" s="49">
        <v>3.4</v>
      </c>
      <c r="I27" s="49">
        <v>4.2</v>
      </c>
      <c r="J27" s="49">
        <v>4.5</v>
      </c>
      <c r="K27" s="49">
        <v>5</v>
      </c>
    </row>
    <row r="28" spans="1:11" ht="15" customHeight="1" x14ac:dyDescent="0.2">
      <c r="A28" s="56" t="s">
        <v>33</v>
      </c>
      <c r="B28" s="47" t="s">
        <v>30</v>
      </c>
      <c r="C28" s="60">
        <f>C27*2</f>
        <v>3</v>
      </c>
      <c r="D28" s="49">
        <f>D27*2</f>
        <v>3.8</v>
      </c>
      <c r="E28" s="49">
        <f t="shared" ref="E28:K28" si="8">E27*2</f>
        <v>3</v>
      </c>
      <c r="F28" s="49">
        <f t="shared" si="8"/>
        <v>4.2</v>
      </c>
      <c r="G28" s="49">
        <f t="shared" si="8"/>
        <v>5.6</v>
      </c>
      <c r="H28" s="49">
        <f t="shared" si="8"/>
        <v>6.8</v>
      </c>
      <c r="I28" s="49">
        <f t="shared" si="8"/>
        <v>8.4</v>
      </c>
      <c r="J28" s="49">
        <f t="shared" si="8"/>
        <v>9</v>
      </c>
      <c r="K28" s="49">
        <f t="shared" si="8"/>
        <v>10</v>
      </c>
    </row>
    <row r="29" spans="1:11" ht="15" customHeight="1" x14ac:dyDescent="0.2">
      <c r="A29" s="56" t="s">
        <v>34</v>
      </c>
      <c r="B29" s="47" t="s">
        <v>30</v>
      </c>
      <c r="C29" s="60">
        <f>(12-C27)*3/4</f>
        <v>7.875</v>
      </c>
      <c r="D29" s="49">
        <f>(12-D27)*3/4</f>
        <v>7.5749999999999993</v>
      </c>
      <c r="E29" s="49">
        <f t="shared" ref="E29:J29" si="9">(12-E27)*3/4</f>
        <v>7.875</v>
      </c>
      <c r="F29" s="49">
        <f t="shared" si="9"/>
        <v>7.4250000000000007</v>
      </c>
      <c r="G29" s="49">
        <f t="shared" si="9"/>
        <v>6.8999999999999995</v>
      </c>
      <c r="H29" s="49">
        <f t="shared" si="9"/>
        <v>6.4499999999999993</v>
      </c>
      <c r="I29" s="49">
        <f t="shared" si="9"/>
        <v>5.85</v>
      </c>
      <c r="J29" s="49">
        <f t="shared" si="9"/>
        <v>5.625</v>
      </c>
      <c r="K29" s="49">
        <f>(12-K27)*3/4</f>
        <v>5.25</v>
      </c>
    </row>
    <row r="30" spans="1:11" ht="15" customHeight="1" x14ac:dyDescent="0.2">
      <c r="A30" s="56" t="s">
        <v>35</v>
      </c>
      <c r="B30" s="47" t="s">
        <v>36</v>
      </c>
      <c r="C30" s="59">
        <v>6</v>
      </c>
      <c r="D30" s="49">
        <v>6</v>
      </c>
      <c r="E30" s="49">
        <v>6</v>
      </c>
      <c r="F30" s="49">
        <v>6</v>
      </c>
      <c r="G30" s="49">
        <v>6</v>
      </c>
      <c r="H30" s="49">
        <v>6</v>
      </c>
      <c r="I30" s="49">
        <v>6</v>
      </c>
      <c r="J30" s="49">
        <v>6</v>
      </c>
      <c r="K30" s="49">
        <v>6</v>
      </c>
    </row>
    <row r="31" spans="1:11" ht="15" customHeight="1" x14ac:dyDescent="0.2">
      <c r="A31" s="61" t="s">
        <v>11</v>
      </c>
      <c r="B31" s="53" t="s">
        <v>51</v>
      </c>
      <c r="C31" s="62">
        <f>(24-C29)*C30/60</f>
        <v>1.6125</v>
      </c>
      <c r="D31" s="52">
        <f>(24-D29)*D30/60</f>
        <v>1.6425000000000003</v>
      </c>
      <c r="E31" s="52">
        <f t="shared" ref="E31:K31" si="10">(24-E29)*E30/60</f>
        <v>1.6125</v>
      </c>
      <c r="F31" s="52">
        <f t="shared" si="10"/>
        <v>1.6574999999999998</v>
      </c>
      <c r="G31" s="52">
        <f t="shared" si="10"/>
        <v>1.7100000000000002</v>
      </c>
      <c r="H31" s="52">
        <f t="shared" si="10"/>
        <v>1.7550000000000001</v>
      </c>
      <c r="I31" s="52">
        <f t="shared" si="10"/>
        <v>1.8149999999999999</v>
      </c>
      <c r="J31" s="52">
        <f t="shared" si="10"/>
        <v>1.8374999999999999</v>
      </c>
      <c r="K31" s="52">
        <f t="shared" si="10"/>
        <v>1.875</v>
      </c>
    </row>
    <row r="32" spans="1:11" ht="15" customHeight="1" x14ac:dyDescent="0.2">
      <c r="A32" s="31" t="s">
        <v>78</v>
      </c>
      <c r="B32" s="53" t="s">
        <v>12</v>
      </c>
      <c r="C32" s="33">
        <f>C31*C26*C25</f>
        <v>0.20962500000000001</v>
      </c>
      <c r="D32" s="34">
        <f>D31*D26*D25</f>
        <v>0.21352500000000005</v>
      </c>
      <c r="E32" s="34">
        <f t="shared" ref="E32:K32" si="11">E31*E26*E25</f>
        <v>0.20962500000000001</v>
      </c>
      <c r="F32" s="34">
        <f t="shared" si="11"/>
        <v>0.21547499999999997</v>
      </c>
      <c r="G32" s="34">
        <f t="shared" si="11"/>
        <v>0.44460000000000005</v>
      </c>
      <c r="H32" s="34">
        <f t="shared" si="11"/>
        <v>0.45630000000000004</v>
      </c>
      <c r="I32" s="34">
        <f t="shared" si="11"/>
        <v>0.47189999999999999</v>
      </c>
      <c r="J32" s="34">
        <f t="shared" si="11"/>
        <v>0.95550000000000002</v>
      </c>
      <c r="K32" s="34">
        <f t="shared" si="11"/>
        <v>1.4625000000000001</v>
      </c>
    </row>
    <row r="33" spans="1:11" ht="6.95" customHeight="1" x14ac:dyDescent="0.2">
      <c r="A33" s="35"/>
      <c r="B33" s="54"/>
      <c r="C33" s="63"/>
      <c r="D33" s="63"/>
      <c r="E33" s="63"/>
      <c r="F33" s="63"/>
      <c r="G33" s="63"/>
      <c r="H33" s="63"/>
      <c r="I33" s="63"/>
      <c r="J33" s="63"/>
      <c r="K33" s="63"/>
    </row>
    <row r="34" spans="1:11" ht="18" customHeight="1" x14ac:dyDescent="0.2">
      <c r="A34" s="38" t="s">
        <v>37</v>
      </c>
      <c r="B34" s="39"/>
      <c r="C34" s="40"/>
      <c r="D34" s="40"/>
      <c r="E34" s="41"/>
      <c r="F34" s="42"/>
      <c r="G34" s="42"/>
      <c r="H34" s="40"/>
      <c r="I34" s="40"/>
      <c r="J34" s="40"/>
      <c r="K34" s="43"/>
    </row>
    <row r="35" spans="1:11" ht="15" customHeight="1" x14ac:dyDescent="0.2">
      <c r="A35" s="55" t="s">
        <v>38</v>
      </c>
      <c r="B35" s="44" t="s">
        <v>39</v>
      </c>
      <c r="C35" s="64">
        <f>(32.352+0.0086*C6)*C5</f>
        <v>73.632000000000005</v>
      </c>
      <c r="D35" s="22">
        <f>(32.352+0.0086*D6)*D5</f>
        <v>63.311999999999998</v>
      </c>
      <c r="E35" s="22">
        <f t="shared" ref="E35:K35" si="12">(32.352+0.0086*E6)*E5</f>
        <v>73.632000000000005</v>
      </c>
      <c r="F35" s="22">
        <f t="shared" si="12"/>
        <v>94.271999999999991</v>
      </c>
      <c r="G35" s="22">
        <f t="shared" si="12"/>
        <v>125.232</v>
      </c>
      <c r="H35" s="22">
        <f t="shared" si="12"/>
        <v>156.19200000000001</v>
      </c>
      <c r="I35" s="22">
        <f t="shared" si="12"/>
        <v>280.03199999999998</v>
      </c>
      <c r="J35" s="22">
        <f t="shared" si="12"/>
        <v>436.22399999999999</v>
      </c>
      <c r="K35" s="22">
        <f t="shared" si="12"/>
        <v>716.25600000000009</v>
      </c>
    </row>
    <row r="36" spans="1:11" ht="15" customHeight="1" x14ac:dyDescent="0.2">
      <c r="A36" s="56" t="s">
        <v>40</v>
      </c>
      <c r="B36" s="47" t="s">
        <v>17</v>
      </c>
      <c r="C36" s="26">
        <v>10</v>
      </c>
      <c r="D36" s="5">
        <v>10</v>
      </c>
      <c r="E36" s="5">
        <v>10</v>
      </c>
      <c r="F36" s="5">
        <v>10</v>
      </c>
      <c r="G36" s="5">
        <v>10</v>
      </c>
      <c r="H36" s="5">
        <v>10</v>
      </c>
      <c r="I36" s="5">
        <v>10</v>
      </c>
      <c r="J36" s="5">
        <v>10</v>
      </c>
      <c r="K36" s="5">
        <v>10</v>
      </c>
    </row>
    <row r="37" spans="1:11" ht="15" customHeight="1" x14ac:dyDescent="0.2">
      <c r="A37" s="56" t="s">
        <v>41</v>
      </c>
      <c r="B37" s="47" t="s">
        <v>17</v>
      </c>
      <c r="C37" s="26">
        <v>85</v>
      </c>
      <c r="D37" s="5">
        <v>85</v>
      </c>
      <c r="E37" s="5">
        <v>85</v>
      </c>
      <c r="F37" s="5">
        <v>85</v>
      </c>
      <c r="G37" s="5">
        <v>85</v>
      </c>
      <c r="H37" s="5">
        <v>85</v>
      </c>
      <c r="I37" s="5">
        <v>85</v>
      </c>
      <c r="J37" s="5">
        <v>85</v>
      </c>
      <c r="K37" s="5">
        <v>85</v>
      </c>
    </row>
    <row r="38" spans="1:11" ht="15" customHeight="1" x14ac:dyDescent="0.2">
      <c r="A38" s="56" t="s">
        <v>42</v>
      </c>
      <c r="B38" s="47" t="s">
        <v>12</v>
      </c>
      <c r="C38" s="48">
        <f>C35*(C37-C36)*1.163/1000</f>
        <v>6.4225512000000009</v>
      </c>
      <c r="D38" s="49">
        <f>D35*(D37-D36)*1.163/1000</f>
        <v>5.5223891999999992</v>
      </c>
      <c r="E38" s="49">
        <f t="shared" ref="E38:K38" si="13">E35*(E37-E36)*1.163/1000</f>
        <v>6.4225512000000009</v>
      </c>
      <c r="F38" s="49">
        <f t="shared" si="13"/>
        <v>8.2228752000000007</v>
      </c>
      <c r="G38" s="49">
        <f t="shared" si="13"/>
        <v>10.923361199999999</v>
      </c>
      <c r="H38" s="49">
        <f t="shared" si="13"/>
        <v>13.623847200000002</v>
      </c>
      <c r="I38" s="49">
        <f t="shared" si="13"/>
        <v>24.425791199999999</v>
      </c>
      <c r="J38" s="49">
        <f t="shared" si="13"/>
        <v>38.049638400000006</v>
      </c>
      <c r="K38" s="49">
        <f t="shared" si="13"/>
        <v>62.475429600000012</v>
      </c>
    </row>
    <row r="39" spans="1:11" ht="15" customHeight="1" x14ac:dyDescent="0.2">
      <c r="A39" s="56" t="s">
        <v>43</v>
      </c>
      <c r="B39" s="47"/>
      <c r="C39" s="65">
        <f>C5</f>
        <v>1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5">
        <v>1</v>
      </c>
      <c r="J39" s="5">
        <v>2</v>
      </c>
      <c r="K39" s="5">
        <v>3</v>
      </c>
    </row>
    <row r="40" spans="1:11" ht="15" customHeight="1" x14ac:dyDescent="0.2">
      <c r="A40" s="56" t="s">
        <v>28</v>
      </c>
      <c r="B40" s="47" t="s">
        <v>29</v>
      </c>
      <c r="C40" s="59">
        <v>0.7</v>
      </c>
      <c r="D40" s="49">
        <v>0.5</v>
      </c>
      <c r="E40" s="49">
        <v>0.7</v>
      </c>
      <c r="F40" s="49">
        <v>0.7</v>
      </c>
      <c r="G40" s="49">
        <v>1</v>
      </c>
      <c r="H40" s="49">
        <v>1.1000000000000001</v>
      </c>
      <c r="I40" s="49">
        <v>1.2</v>
      </c>
      <c r="J40" s="49">
        <v>1.1000000000000001</v>
      </c>
      <c r="K40" s="49">
        <v>1.1000000000000001</v>
      </c>
    </row>
    <row r="41" spans="1:11" ht="15" customHeight="1" x14ac:dyDescent="0.2">
      <c r="A41" s="56" t="s">
        <v>44</v>
      </c>
      <c r="B41" s="47" t="s">
        <v>30</v>
      </c>
      <c r="C41" s="59">
        <v>0.5</v>
      </c>
      <c r="D41" s="49">
        <v>0.5</v>
      </c>
      <c r="E41" s="49">
        <v>0.5</v>
      </c>
      <c r="F41" s="49">
        <v>0.5</v>
      </c>
      <c r="G41" s="49">
        <v>0.5</v>
      </c>
      <c r="H41" s="49">
        <v>0.5</v>
      </c>
      <c r="I41" s="49">
        <v>0.5</v>
      </c>
      <c r="J41" s="49">
        <v>0.5</v>
      </c>
      <c r="K41" s="49">
        <v>0.5</v>
      </c>
    </row>
    <row r="42" spans="1:11" ht="15" customHeight="1" x14ac:dyDescent="0.2">
      <c r="A42" s="61" t="s">
        <v>45</v>
      </c>
      <c r="B42" s="50" t="s">
        <v>12</v>
      </c>
      <c r="C42" s="62">
        <f>C39*C40*C41</f>
        <v>0.35</v>
      </c>
      <c r="D42" s="52">
        <f>D39*D40*D41</f>
        <v>0.25</v>
      </c>
      <c r="E42" s="52">
        <f t="shared" ref="E42:K42" si="14">E39*E40*E41</f>
        <v>0.35</v>
      </c>
      <c r="F42" s="52">
        <f t="shared" si="14"/>
        <v>0.35</v>
      </c>
      <c r="G42" s="52">
        <f t="shared" si="14"/>
        <v>0.5</v>
      </c>
      <c r="H42" s="52">
        <f t="shared" si="14"/>
        <v>0.55000000000000004</v>
      </c>
      <c r="I42" s="52">
        <f t="shared" si="14"/>
        <v>0.6</v>
      </c>
      <c r="J42" s="52">
        <f t="shared" si="14"/>
        <v>1.1000000000000001</v>
      </c>
      <c r="K42" s="52">
        <f t="shared" si="14"/>
        <v>1.6500000000000001</v>
      </c>
    </row>
    <row r="43" spans="1:11" ht="15" customHeight="1" x14ac:dyDescent="0.2">
      <c r="A43" s="66" t="s">
        <v>85</v>
      </c>
      <c r="B43" s="53" t="s">
        <v>12</v>
      </c>
      <c r="C43" s="33">
        <f>C42+C38</f>
        <v>6.7725512000000005</v>
      </c>
      <c r="D43" s="34">
        <f>D42+D38</f>
        <v>5.7723891999999992</v>
      </c>
      <c r="E43" s="34">
        <f t="shared" ref="E43:K43" si="15">E42+E38</f>
        <v>6.7725512000000005</v>
      </c>
      <c r="F43" s="34">
        <f t="shared" si="15"/>
        <v>8.5728752000000004</v>
      </c>
      <c r="G43" s="34">
        <f t="shared" si="15"/>
        <v>11.423361199999999</v>
      </c>
      <c r="H43" s="34">
        <f t="shared" si="15"/>
        <v>14.173847200000003</v>
      </c>
      <c r="I43" s="34">
        <f t="shared" si="15"/>
        <v>25.0257912</v>
      </c>
      <c r="J43" s="34">
        <f t="shared" si="15"/>
        <v>39.149638400000008</v>
      </c>
      <c r="K43" s="34">
        <f t="shared" si="15"/>
        <v>64.125429600000018</v>
      </c>
    </row>
    <row r="44" spans="1:11" ht="6.95" customHeight="1" x14ac:dyDescent="0.2">
      <c r="A44" s="67"/>
      <c r="B44" s="54"/>
    </row>
    <row r="45" spans="1:11" ht="18" customHeight="1" x14ac:dyDescent="0.2">
      <c r="A45" s="38" t="s">
        <v>53</v>
      </c>
      <c r="B45" s="39"/>
      <c r="C45" s="40"/>
      <c r="D45" s="40"/>
      <c r="E45" s="41"/>
      <c r="F45" s="42"/>
      <c r="G45" s="42"/>
      <c r="H45" s="40"/>
      <c r="I45" s="40"/>
      <c r="J45" s="40"/>
      <c r="K45" s="43"/>
    </row>
    <row r="46" spans="1:11" s="18" customFormat="1" ht="18" customHeight="1" x14ac:dyDescent="0.2">
      <c r="A46" s="68" t="s">
        <v>46</v>
      </c>
      <c r="B46" s="44" t="s">
        <v>12</v>
      </c>
      <c r="C46" s="69">
        <f>C20+C32+C43+C22</f>
        <v>62.24217620000001</v>
      </c>
      <c r="D46" s="70">
        <f>D20+D32+D43+D22</f>
        <v>39.961914199999995</v>
      </c>
      <c r="E46" s="70">
        <f t="shared" ref="E46:K46" si="16">E20+E32+E43+E22</f>
        <v>51.55017620000001</v>
      </c>
      <c r="F46" s="70">
        <f t="shared" si="16"/>
        <v>76.720350199999999</v>
      </c>
      <c r="G46" s="70">
        <f t="shared" si="16"/>
        <v>114.2559612</v>
      </c>
      <c r="H46" s="70">
        <f t="shared" si="16"/>
        <v>151.77414720000002</v>
      </c>
      <c r="I46" s="70">
        <f t="shared" si="16"/>
        <v>295.54569120000002</v>
      </c>
      <c r="J46" s="70">
        <f t="shared" si="16"/>
        <v>441.21713840000001</v>
      </c>
      <c r="K46" s="70">
        <f t="shared" si="16"/>
        <v>727.10792960000003</v>
      </c>
    </row>
    <row r="47" spans="1:11" s="18" customFormat="1" ht="18" customHeight="1" x14ac:dyDescent="0.2">
      <c r="A47" s="71"/>
      <c r="B47" s="47" t="s">
        <v>79</v>
      </c>
      <c r="C47" s="72">
        <f>C46*365/C10</f>
        <v>196.15394114151223</v>
      </c>
      <c r="D47" s="73">
        <f>D46*365/D10</f>
        <v>209.89751763341459</v>
      </c>
      <c r="E47" s="73">
        <f t="shared" ref="E47:K47" si="17">E46*365/E10</f>
        <v>203.0731178903049</v>
      </c>
      <c r="F47" s="73">
        <f t="shared" si="17"/>
        <v>201.48448067768291</v>
      </c>
      <c r="G47" s="73">
        <f t="shared" si="17"/>
        <v>200.04082312536588</v>
      </c>
      <c r="H47" s="73">
        <f t="shared" si="17"/>
        <v>199.29611341170732</v>
      </c>
      <c r="I47" s="73">
        <f t="shared" si="17"/>
        <v>194.04196524365855</v>
      </c>
      <c r="J47" s="73">
        <f t="shared" si="17"/>
        <v>193.1221763301626</v>
      </c>
      <c r="K47" s="73">
        <f t="shared" si="17"/>
        <v>190.95450321873173</v>
      </c>
    </row>
    <row r="48" spans="1:11" s="18" customFormat="1" ht="18" customHeight="1" x14ac:dyDescent="0.2">
      <c r="A48" s="71"/>
      <c r="B48" s="47" t="s">
        <v>62</v>
      </c>
      <c r="C48" s="72">
        <f>C46*1000/C12</f>
        <v>17.289493388888893</v>
      </c>
      <c r="D48" s="73">
        <f>D46*1000/D12</f>
        <v>18.500886203703701</v>
      </c>
      <c r="E48" s="73">
        <f t="shared" ref="E48:K48" si="18">E46*1000/E12</f>
        <v>17.899366736111116</v>
      </c>
      <c r="F48" s="73">
        <f t="shared" si="18"/>
        <v>17.759340324074074</v>
      </c>
      <c r="G48" s="73">
        <f t="shared" si="18"/>
        <v>17.632092777777778</v>
      </c>
      <c r="H48" s="73">
        <f t="shared" si="18"/>
        <v>17.566452222222225</v>
      </c>
      <c r="I48" s="73">
        <f t="shared" si="18"/>
        <v>17.103338611111113</v>
      </c>
      <c r="J48" s="73">
        <f t="shared" si="18"/>
        <v>17.022266141975308</v>
      </c>
      <c r="K48" s="73">
        <f t="shared" si="18"/>
        <v>16.831202074074074</v>
      </c>
    </row>
    <row r="49" spans="1:11" s="18" customFormat="1" ht="15" customHeight="1" x14ac:dyDescent="0.2">
      <c r="A49" s="74" t="s">
        <v>81</v>
      </c>
      <c r="B49" s="50"/>
      <c r="C49" s="75">
        <f t="shared" ref="C49" si="19">C16/C46</f>
        <v>1.6288863627489938</v>
      </c>
      <c r="D49" s="76">
        <f t="shared" ref="D49:K49" si="20">D16/D46</f>
        <v>1.5222308645064859</v>
      </c>
      <c r="E49" s="76">
        <f t="shared" si="20"/>
        <v>1.5733863893175208</v>
      </c>
      <c r="F49" s="76">
        <f t="shared" si="20"/>
        <v>1.5857920106313594</v>
      </c>
      <c r="G49" s="76">
        <f t="shared" si="20"/>
        <v>1.5972363777199579</v>
      </c>
      <c r="H49" s="76">
        <f t="shared" si="20"/>
        <v>1.6032047703049126</v>
      </c>
      <c r="I49" s="76">
        <f t="shared" si="20"/>
        <v>1.646615356238359</v>
      </c>
      <c r="J49" s="76">
        <f t="shared" si="20"/>
        <v>1.6544577417077055</v>
      </c>
      <c r="K49" s="76">
        <f t="shared" si="20"/>
        <v>1.6732387785528562</v>
      </c>
    </row>
    <row r="50" spans="1:11" ht="6.95" customHeight="1" x14ac:dyDescent="0.2">
      <c r="A50" s="35"/>
      <c r="B50" s="54"/>
    </row>
    <row r="51" spans="1:11" ht="18" customHeight="1" x14ac:dyDescent="0.2">
      <c r="A51" s="38" t="s">
        <v>47</v>
      </c>
      <c r="B51" s="39"/>
      <c r="C51" s="40"/>
      <c r="D51" s="40"/>
      <c r="E51" s="41"/>
      <c r="F51" s="42"/>
      <c r="G51" s="42"/>
      <c r="H51" s="40"/>
      <c r="I51" s="40"/>
      <c r="J51" s="40"/>
      <c r="K51" s="43"/>
    </row>
    <row r="52" spans="1:11" ht="15" customHeight="1" x14ac:dyDescent="0.2">
      <c r="A52" s="55" t="s">
        <v>48</v>
      </c>
      <c r="B52" s="44" t="s">
        <v>49</v>
      </c>
      <c r="C52" s="21">
        <v>10</v>
      </c>
      <c r="D52" s="22">
        <v>10</v>
      </c>
      <c r="E52" s="22">
        <v>10</v>
      </c>
      <c r="F52" s="22">
        <v>10</v>
      </c>
      <c r="G52" s="22">
        <v>10</v>
      </c>
      <c r="H52" s="22">
        <v>10</v>
      </c>
      <c r="I52" s="22">
        <v>10</v>
      </c>
      <c r="J52" s="22">
        <v>10</v>
      </c>
      <c r="K52" s="22">
        <v>10</v>
      </c>
    </row>
    <row r="53" spans="1:11" ht="15" customHeight="1" x14ac:dyDescent="0.2">
      <c r="A53" s="56" t="s">
        <v>48</v>
      </c>
      <c r="B53" s="47" t="s">
        <v>12</v>
      </c>
      <c r="C53" s="48">
        <f t="shared" ref="C53" si="21">(C20*C52/100)</f>
        <v>5.346000000000001</v>
      </c>
      <c r="D53" s="49">
        <f t="shared" ref="D53:K53" si="22">(D20*D52/100)</f>
        <v>3.2075999999999998</v>
      </c>
      <c r="E53" s="49">
        <f t="shared" si="22"/>
        <v>4.2768000000000006</v>
      </c>
      <c r="F53" s="49">
        <f t="shared" si="22"/>
        <v>6.4151999999999996</v>
      </c>
      <c r="G53" s="49">
        <f t="shared" si="22"/>
        <v>9.6228000000000016</v>
      </c>
      <c r="H53" s="49">
        <f t="shared" si="22"/>
        <v>12.830399999999999</v>
      </c>
      <c r="I53" s="49">
        <f t="shared" si="22"/>
        <v>25.660799999999998</v>
      </c>
      <c r="J53" s="49">
        <f t="shared" si="22"/>
        <v>38.491200000000006</v>
      </c>
      <c r="K53" s="49">
        <f t="shared" si="22"/>
        <v>64.152000000000001</v>
      </c>
    </row>
    <row r="54" spans="1:11" ht="15" customHeight="1" x14ac:dyDescent="0.2">
      <c r="A54" s="56" t="s">
        <v>50</v>
      </c>
      <c r="B54" s="47"/>
      <c r="C54" s="26">
        <v>1</v>
      </c>
      <c r="D54" s="5">
        <v>1</v>
      </c>
      <c r="E54" s="5">
        <v>1</v>
      </c>
      <c r="F54" s="5">
        <v>1</v>
      </c>
      <c r="G54" s="5">
        <v>1</v>
      </c>
      <c r="H54" s="5">
        <v>1</v>
      </c>
      <c r="I54" s="5">
        <v>1</v>
      </c>
      <c r="J54" s="5">
        <v>2</v>
      </c>
      <c r="K54" s="5">
        <v>3</v>
      </c>
    </row>
    <row r="55" spans="1:11" ht="15" customHeight="1" x14ac:dyDescent="0.2">
      <c r="A55" s="56" t="s">
        <v>28</v>
      </c>
      <c r="B55" s="47" t="s">
        <v>63</v>
      </c>
      <c r="C55" s="57">
        <v>0.1</v>
      </c>
      <c r="D55" s="58">
        <v>0.1</v>
      </c>
      <c r="E55" s="58">
        <v>0.1</v>
      </c>
      <c r="F55" s="58">
        <v>0.1</v>
      </c>
      <c r="G55" s="58">
        <v>0.1</v>
      </c>
      <c r="H55" s="58">
        <v>0.1</v>
      </c>
      <c r="I55" s="58">
        <v>0.1</v>
      </c>
      <c r="J55" s="58">
        <v>0.1</v>
      </c>
      <c r="K55" s="58">
        <v>0.1</v>
      </c>
    </row>
    <row r="56" spans="1:11" ht="15" customHeight="1" x14ac:dyDescent="0.2">
      <c r="A56" s="56" t="s">
        <v>11</v>
      </c>
      <c r="B56" s="47" t="s">
        <v>51</v>
      </c>
      <c r="C56" s="48">
        <f>C28</f>
        <v>3</v>
      </c>
      <c r="D56" s="49">
        <f>D28</f>
        <v>3.8</v>
      </c>
      <c r="E56" s="49">
        <f t="shared" ref="E56:K56" si="23">E28</f>
        <v>3</v>
      </c>
      <c r="F56" s="49">
        <f t="shared" si="23"/>
        <v>4.2</v>
      </c>
      <c r="G56" s="49">
        <f t="shared" si="23"/>
        <v>5.6</v>
      </c>
      <c r="H56" s="49">
        <f t="shared" si="23"/>
        <v>6.8</v>
      </c>
      <c r="I56" s="49">
        <f t="shared" si="23"/>
        <v>8.4</v>
      </c>
      <c r="J56" s="49">
        <f t="shared" si="23"/>
        <v>9</v>
      </c>
      <c r="K56" s="49">
        <f t="shared" si="23"/>
        <v>10</v>
      </c>
    </row>
    <row r="57" spans="1:11" ht="15" customHeight="1" x14ac:dyDescent="0.2">
      <c r="A57" s="56" t="s">
        <v>56</v>
      </c>
      <c r="B57" s="47" t="s">
        <v>12</v>
      </c>
      <c r="C57" s="48">
        <f>C54*C55*C56</f>
        <v>0.30000000000000004</v>
      </c>
      <c r="D57" s="49">
        <f>D54*D55*D56</f>
        <v>0.38</v>
      </c>
      <c r="E57" s="49">
        <f t="shared" ref="E57:K57" si="24">E54*E55*E56</f>
        <v>0.30000000000000004</v>
      </c>
      <c r="F57" s="49">
        <f t="shared" si="24"/>
        <v>0.42000000000000004</v>
      </c>
      <c r="G57" s="49">
        <f t="shared" si="24"/>
        <v>0.55999999999999994</v>
      </c>
      <c r="H57" s="49">
        <f t="shared" si="24"/>
        <v>0.68</v>
      </c>
      <c r="I57" s="49">
        <f t="shared" si="24"/>
        <v>0.84000000000000008</v>
      </c>
      <c r="J57" s="49">
        <f t="shared" si="24"/>
        <v>1.8</v>
      </c>
      <c r="K57" s="49">
        <f t="shared" si="24"/>
        <v>3.0000000000000004</v>
      </c>
    </row>
    <row r="58" spans="1:11" ht="15" customHeight="1" x14ac:dyDescent="0.2">
      <c r="A58" s="61" t="s">
        <v>52</v>
      </c>
      <c r="B58" s="50" t="s">
        <v>49</v>
      </c>
      <c r="C58" s="77">
        <v>70</v>
      </c>
      <c r="D58" s="30">
        <v>70</v>
      </c>
      <c r="E58" s="30">
        <v>70</v>
      </c>
      <c r="F58" s="30">
        <v>70</v>
      </c>
      <c r="G58" s="30">
        <v>70</v>
      </c>
      <c r="H58" s="30">
        <v>70</v>
      </c>
      <c r="I58" s="30">
        <v>70</v>
      </c>
      <c r="J58" s="30">
        <v>70</v>
      </c>
      <c r="K58" s="30">
        <v>70</v>
      </c>
    </row>
    <row r="59" spans="1:11" ht="15" customHeight="1" x14ac:dyDescent="0.2">
      <c r="A59" s="66" t="s">
        <v>52</v>
      </c>
      <c r="B59" s="53" t="s">
        <v>12</v>
      </c>
      <c r="C59" s="33">
        <f t="shared" ref="C59" si="25">C16*C58/100</f>
        <v>70.969802400000006</v>
      </c>
      <c r="D59" s="34">
        <f t="shared" ref="D59:K59" si="26">D16*D58/100</f>
        <v>42.581881440000004</v>
      </c>
      <c r="E59" s="34">
        <f t="shared" si="26"/>
        <v>56.775841920000005</v>
      </c>
      <c r="F59" s="34">
        <f t="shared" si="26"/>
        <v>85.163762880000007</v>
      </c>
      <c r="G59" s="34">
        <f t="shared" si="26"/>
        <v>127.74564432000003</v>
      </c>
      <c r="H59" s="34">
        <f t="shared" si="26"/>
        <v>170.32752576000001</v>
      </c>
      <c r="I59" s="34">
        <f t="shared" si="26"/>
        <v>340.65505152000003</v>
      </c>
      <c r="J59" s="34">
        <f t="shared" si="26"/>
        <v>510.9825772800001</v>
      </c>
      <c r="K59" s="34">
        <f t="shared" si="26"/>
        <v>851.63762880000013</v>
      </c>
    </row>
    <row r="60" spans="1:11" ht="6.95" customHeight="1" x14ac:dyDescent="0.2"/>
    <row r="61" spans="1:11" ht="18" customHeight="1" x14ac:dyDescent="0.2">
      <c r="A61" s="38" t="s">
        <v>54</v>
      </c>
      <c r="B61" s="39"/>
      <c r="C61" s="40"/>
      <c r="D61" s="40"/>
      <c r="E61" s="41"/>
      <c r="F61" s="42"/>
      <c r="G61" s="42"/>
      <c r="H61" s="40"/>
      <c r="I61" s="40"/>
      <c r="J61" s="40"/>
      <c r="K61" s="43"/>
    </row>
    <row r="62" spans="1:11" ht="15" customHeight="1" x14ac:dyDescent="0.2">
      <c r="A62" s="66" t="s">
        <v>55</v>
      </c>
      <c r="B62" s="53" t="s">
        <v>12</v>
      </c>
      <c r="C62" s="33">
        <f t="shared" ref="C62" si="27">C59+C16</f>
        <v>172.35523440000003</v>
      </c>
      <c r="D62" s="34">
        <f t="shared" ref="D62:K62" si="28">D59+D16</f>
        <v>103.41314064000001</v>
      </c>
      <c r="E62" s="34">
        <f t="shared" si="28"/>
        <v>137.88418752000001</v>
      </c>
      <c r="F62" s="34">
        <f t="shared" si="28"/>
        <v>206.82628128000002</v>
      </c>
      <c r="G62" s="34">
        <f t="shared" si="28"/>
        <v>310.23942192000004</v>
      </c>
      <c r="H62" s="34">
        <f t="shared" si="28"/>
        <v>413.65256256000004</v>
      </c>
      <c r="I62" s="34">
        <f t="shared" si="28"/>
        <v>827.30512512000007</v>
      </c>
      <c r="J62" s="34">
        <f t="shared" si="28"/>
        <v>1240.9576876800002</v>
      </c>
      <c r="K62" s="34">
        <f t="shared" si="28"/>
        <v>2068.2628128000006</v>
      </c>
    </row>
    <row r="63" spans="1:11" s="18" customFormat="1" ht="18" customHeight="1" x14ac:dyDescent="0.2">
      <c r="A63" s="68" t="s">
        <v>46</v>
      </c>
      <c r="B63" s="44" t="s">
        <v>12</v>
      </c>
      <c r="C63" s="69">
        <f>C46+C53+C57</f>
        <v>67.888176200000004</v>
      </c>
      <c r="D63" s="70">
        <f>D46+D53+D57</f>
        <v>43.549514199999997</v>
      </c>
      <c r="E63" s="70">
        <f t="shared" ref="E63:K63" si="29">E46+E53+E57</f>
        <v>56.126976200000009</v>
      </c>
      <c r="F63" s="70">
        <f t="shared" si="29"/>
        <v>83.555550199999999</v>
      </c>
      <c r="G63" s="70">
        <f t="shared" si="29"/>
        <v>124.4387612</v>
      </c>
      <c r="H63" s="70">
        <f t="shared" si="29"/>
        <v>165.28454720000002</v>
      </c>
      <c r="I63" s="70">
        <f t="shared" si="29"/>
        <v>322.04649119999999</v>
      </c>
      <c r="J63" s="70">
        <f t="shared" si="29"/>
        <v>481.50833840000001</v>
      </c>
      <c r="K63" s="70">
        <f t="shared" si="29"/>
        <v>794.25992960000008</v>
      </c>
    </row>
    <row r="64" spans="1:11" ht="15" customHeight="1" x14ac:dyDescent="0.2">
      <c r="A64" s="71"/>
      <c r="B64" s="47" t="s">
        <v>79</v>
      </c>
      <c r="C64" s="72">
        <f>C63*365/C10</f>
        <v>213.94710358053658</v>
      </c>
      <c r="D64" s="73">
        <f>D63*365/D10</f>
        <v>228.74116787731705</v>
      </c>
      <c r="E64" s="73">
        <f t="shared" ref="E64:K64" si="30">E63*365/E10</f>
        <v>221.10264008542683</v>
      </c>
      <c r="F64" s="73">
        <f t="shared" si="30"/>
        <v>219.435216287439</v>
      </c>
      <c r="G64" s="73">
        <f t="shared" si="30"/>
        <v>217.86900182455284</v>
      </c>
      <c r="H64" s="73">
        <f t="shared" si="30"/>
        <v>217.03675146048784</v>
      </c>
      <c r="I64" s="73">
        <f t="shared" si="30"/>
        <v>211.44119475585364</v>
      </c>
      <c r="J64" s="73">
        <f t="shared" si="30"/>
        <v>210.75776559845531</v>
      </c>
      <c r="K64" s="73">
        <f t="shared" si="30"/>
        <v>208.59009248702444</v>
      </c>
    </row>
    <row r="65" spans="1:11" ht="15" customHeight="1" x14ac:dyDescent="0.2">
      <c r="A65" s="71"/>
      <c r="B65" s="47" t="s">
        <v>62</v>
      </c>
      <c r="C65" s="72">
        <f>C63*1000/C12</f>
        <v>18.857826722222224</v>
      </c>
      <c r="D65" s="73">
        <f>D63*1000/D12</f>
        <v>20.161812129629627</v>
      </c>
      <c r="E65" s="73">
        <f t="shared" ref="E65:K65" si="31">E63*1000/E12</f>
        <v>19.488533402777783</v>
      </c>
      <c r="F65" s="73">
        <f t="shared" si="31"/>
        <v>19.341562546296295</v>
      </c>
      <c r="G65" s="73">
        <f t="shared" si="31"/>
        <v>19.203512530864199</v>
      </c>
      <c r="H65" s="73">
        <f t="shared" si="31"/>
        <v>19.13015592592593</v>
      </c>
      <c r="I65" s="73">
        <f t="shared" si="31"/>
        <v>18.636949722222223</v>
      </c>
      <c r="J65" s="73">
        <f t="shared" si="31"/>
        <v>18.576710586419754</v>
      </c>
      <c r="K65" s="73">
        <f t="shared" si="31"/>
        <v>18.38564651851852</v>
      </c>
    </row>
    <row r="66" spans="1:11" ht="15" customHeight="1" x14ac:dyDescent="0.2">
      <c r="A66" s="74" t="s">
        <v>83</v>
      </c>
      <c r="B66" s="50"/>
      <c r="C66" s="75">
        <f>C62/C63</f>
        <v>2.5388107922097931</v>
      </c>
      <c r="D66" s="76">
        <f>D62/D63</f>
        <v>2.3746106596063941</v>
      </c>
      <c r="E66" s="76">
        <f t="shared" ref="E66:K66" si="32">E62/E63</f>
        <v>2.4566473531135995</v>
      </c>
      <c r="F66" s="76">
        <f t="shared" si="32"/>
        <v>2.4753146952528837</v>
      </c>
      <c r="G66" s="76">
        <f t="shared" si="32"/>
        <v>2.4931092123408254</v>
      </c>
      <c r="H66" s="76">
        <f t="shared" si="32"/>
        <v>2.5026693031349514</v>
      </c>
      <c r="I66" s="76">
        <f t="shared" si="32"/>
        <v>2.5688996704709326</v>
      </c>
      <c r="J66" s="76">
        <f t="shared" si="32"/>
        <v>2.5772299017781664</v>
      </c>
      <c r="K66" s="76">
        <f t="shared" si="32"/>
        <v>2.6040125350923913</v>
      </c>
    </row>
  </sheetData>
  <sheetProtection password="CDE3" sheet="1" objects="1" scenarios="1"/>
  <printOptions horizontalCentered="1"/>
  <pageMargins left="0.70866141732283472" right="0.70866141732283472" top="0.78740157480314965" bottom="0.78740157480314965" header="0.31496062992125984" footer="0.31496062992125984"/>
  <pageSetup paperSize="9" scale="83" fitToHeight="2" orientation="landscape" r:id="rId1"/>
  <headerFooter>
    <oddHeader>&amp;C&amp;F
&amp;A</oddHeader>
    <oddFooter>Seite &amp;P von &amp;N</oddFooter>
  </headerFooter>
  <rowBreaks count="1" manualBreakCount="1">
    <brk id="3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Erläuterungen</vt:lpstr>
      <vt:lpstr>direkt</vt:lpstr>
      <vt:lpstr>Eis</vt:lpstr>
      <vt:lpstr>direkt!Drucktitel</vt:lpstr>
      <vt:lpstr>Eis!Drucktitel</vt:lpstr>
    </vt:vector>
  </TitlesOfParts>
  <Company>SID NLL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Pommer, Rene - LfULG</dc:creator>
  <cp:lastModifiedBy>rp10</cp:lastModifiedBy>
  <cp:lastPrinted>2015-01-28T09:32:32Z</cp:lastPrinted>
  <dcterms:created xsi:type="dcterms:W3CDTF">2013-11-29T14:31:40Z</dcterms:created>
  <dcterms:modified xsi:type="dcterms:W3CDTF">2015-01-28T09:32:37Z</dcterms:modified>
</cp:coreProperties>
</file>